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概要" sheetId="2" r:id="rId2"/>
    <sheet name="表１，２，３" sheetId="3" r:id="rId3"/>
    <sheet name="表４，５" sheetId="4" r:id="rId4"/>
    <sheet name="統計表１" sheetId="5" r:id="rId5"/>
    <sheet name="統計表２" sheetId="6" r:id="rId6"/>
    <sheet name="統計表３" sheetId="7" r:id="rId7"/>
    <sheet name="統計表４" sheetId="8" r:id="rId8"/>
  </sheets>
  <definedNames>
    <definedName name="_xlnm.Print_Area" localSheetId="4">'統計表１'!$A$1:$L$173</definedName>
    <definedName name="_xlnm.Print_Area" localSheetId="5">'統計表２'!$A$1:$P$166</definedName>
    <definedName name="_xlnm.Print_Area" localSheetId="6">'統計表３'!$A$1:$Q$182</definedName>
    <definedName name="_xlnm.Print_Area" localSheetId="7">'統計表４'!$A$1:$N$133</definedName>
    <definedName name="_xlnm.Print_Area" localSheetId="2">'表１，２，３'!$A:$IV</definedName>
    <definedName name="_xlnm.Print_Area">'統計表１'!$A$68:$K$134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<sst xmlns="http://schemas.openxmlformats.org/spreadsheetml/2006/main" count="1039" uniqueCount="335">
  <si>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</si>
  <si>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</si>
  <si>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</si>
  <si>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</si>
  <si>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</si>
  <si>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</si>
  <si>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</si>
  <si>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</si>
  <si>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</si>
  <si>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</si>
  <si>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</si>
  <si>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</si>
  <si>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</si>
  <si>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</si>
  <si>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</si>
  <si>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</si>
  <si>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統計表４</t>
  </si>
  <si>
    <t>表１　施設の種類別にみた施設数</t>
  </si>
  <si>
    <t>各年１０月１日現在</t>
  </si>
  <si>
    <t>区　　　　分</t>
  </si>
  <si>
    <t>施　　　設　　　数</t>
  </si>
  <si>
    <t>対平成１１年</t>
  </si>
  <si>
    <t>構成割合</t>
  </si>
  <si>
    <t>平成９年</t>
  </si>
  <si>
    <t>平成１０年</t>
  </si>
  <si>
    <t>平成１１年</t>
  </si>
  <si>
    <t>平成１２年</t>
  </si>
  <si>
    <t>増減数</t>
  </si>
  <si>
    <t>総数</t>
  </si>
  <si>
    <t>病院</t>
  </si>
  <si>
    <t xml:space="preserve">△1 </t>
  </si>
  <si>
    <t>　　精神病院</t>
  </si>
  <si>
    <t xml:space="preserve">△1 </t>
  </si>
  <si>
    <t>　　伝染病院※１</t>
  </si>
  <si>
    <t>・</t>
  </si>
  <si>
    <t>　　結核療養所</t>
  </si>
  <si>
    <t>　　一般病院</t>
  </si>
  <si>
    <t>（再掲）地域医療支援病院※２</t>
  </si>
  <si>
    <t>・</t>
  </si>
  <si>
    <t>　　（再掲）療養型病床群</t>
  </si>
  <si>
    <t>一般診療所</t>
  </si>
  <si>
    <t>　　有床</t>
  </si>
  <si>
    <t xml:space="preserve">△34 </t>
  </si>
  <si>
    <t>（再掲）療養型病床群※</t>
  </si>
  <si>
    <t>　　無床</t>
  </si>
  <si>
    <t>歯科診療所</t>
  </si>
  <si>
    <t>※１：伝染病院は、「感染症の予防及び感染症の患者に対する医療に関する法律」が平成１１年４月１日から施行されたことにより廃止された。</t>
  </si>
  <si>
    <t>※２：「地域医療支援病院」及び一般診療所の「療養型病床群」は、平成１０年４月１日に新設された。</t>
  </si>
  <si>
    <t>表２　病床の種類別にみた病床数</t>
  </si>
  <si>
    <t>施　　　設　　　数</t>
  </si>
  <si>
    <t xml:space="preserve">△140 </t>
  </si>
  <si>
    <t>　　精神病床</t>
  </si>
  <si>
    <t>　　　　精神病院</t>
  </si>
  <si>
    <t xml:space="preserve">△485 </t>
  </si>
  <si>
    <t>　　　　一般病院</t>
  </si>
  <si>
    <t>　　感染症病床※１</t>
  </si>
  <si>
    <t xml:space="preserve">△66 </t>
  </si>
  <si>
    <t>　　結核病床</t>
  </si>
  <si>
    <t xml:space="preserve">△103 </t>
  </si>
  <si>
    <t>　　　　結核療養所</t>
  </si>
  <si>
    <t xml:space="preserve">△72 </t>
  </si>
  <si>
    <t xml:space="preserve">△31 </t>
  </si>
  <si>
    <t>　　一般病床</t>
  </si>
  <si>
    <t>　　（再掲）療養型病床群</t>
  </si>
  <si>
    <t xml:space="preserve">△332 </t>
  </si>
  <si>
    <t>（再掲）療養型病床群※２</t>
  </si>
  <si>
    <t>※１：感染症病床は、「感染症予防及び感染症の患者に対する医療に関する法律」が平成１１年４月から施行されたことにより「伝染病床」より改められた。</t>
  </si>
  <si>
    <t>※２：一般診療所の「療養型病床群」は、平成１０年４月１日に新設された。</t>
  </si>
  <si>
    <t>表３　施設の種類別にみた１施設当たり病床数</t>
  </si>
  <si>
    <t>各年１０月１日現在</t>
  </si>
  <si>
    <t>一般診療所（有床診療所）</t>
  </si>
  <si>
    <t>表４　医療施設数（２次医療圏別）</t>
  </si>
  <si>
    <t>区　　分</t>
  </si>
  <si>
    <t>一般</t>
  </si>
  <si>
    <t>歯科</t>
  </si>
  <si>
    <t>診療所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</si>
  <si>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</si>
  <si>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</si>
  <si>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</si>
  <si>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</si>
  <si>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</si>
  <si>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</si>
  <si>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</si>
  <si>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</si>
  <si>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</si>
  <si>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</si>
  <si>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</si>
  <si>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</si>
  <si>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精神</t>
  </si>
  <si>
    <t>感染症</t>
  </si>
  <si>
    <t>結核</t>
  </si>
  <si>
    <t>北播磨</t>
  </si>
  <si>
    <t>　</t>
  </si>
  <si>
    <t>歯科</t>
  </si>
  <si>
    <t>総数</t>
  </si>
  <si>
    <t>精神</t>
  </si>
  <si>
    <t>結核</t>
  </si>
  <si>
    <t>一般</t>
  </si>
  <si>
    <t>診療所</t>
  </si>
  <si>
    <t>神戸市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</si>
  <si>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</si>
  <si>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</si>
  <si>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</si>
  <si>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</si>
  <si>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</si>
  <si>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</si>
  <si>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</si>
  <si>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</si>
  <si>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</si>
  <si>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加古川市</t>
  </si>
  <si>
    <t>稲美町</t>
  </si>
  <si>
    <t>播磨町</t>
  </si>
  <si>
    <t>高砂市</t>
  </si>
  <si>
    <t>西脇市</t>
  </si>
  <si>
    <t>中町</t>
  </si>
  <si>
    <t>加美町</t>
  </si>
  <si>
    <t>八千代町</t>
  </si>
  <si>
    <t>黒田庄町</t>
  </si>
  <si>
    <t>三木市</t>
  </si>
  <si>
    <t>吉川町</t>
  </si>
  <si>
    <t>加西市</t>
  </si>
  <si>
    <t>小野市</t>
  </si>
  <si>
    <t>社町</t>
  </si>
  <si>
    <t>滝野町</t>
  </si>
  <si>
    <t>東条町</t>
  </si>
  <si>
    <t>姫路市</t>
  </si>
  <si>
    <t>家島町　　</t>
  </si>
  <si>
    <t>夢前町</t>
  </si>
  <si>
    <t>神崎町</t>
  </si>
  <si>
    <t>市川町</t>
  </si>
  <si>
    <t>福崎町</t>
  </si>
  <si>
    <t>香寺町</t>
  </si>
  <si>
    <t>大河内町</t>
  </si>
  <si>
    <t>龍野市</t>
  </si>
  <si>
    <t>新宮町</t>
  </si>
  <si>
    <t>揖保川町</t>
  </si>
  <si>
    <t>御津町</t>
  </si>
  <si>
    <t>太子町</t>
  </si>
  <si>
    <t>相生市</t>
  </si>
  <si>
    <t>赤穂市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</si>
  <si>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</si>
  <si>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</si>
  <si>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</si>
  <si>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</si>
  <si>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</si>
  <si>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</si>
  <si>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</si>
  <si>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</si>
  <si>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</si>
  <si>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</si>
  <si>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</si>
  <si>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</si>
  <si>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</si>
  <si>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</si>
  <si>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</si>
  <si>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</si>
  <si>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</si>
  <si>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</si>
  <si>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</si>
  <si>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</si>
  <si>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</si>
  <si>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</si>
  <si>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</si>
  <si>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</si>
  <si>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</si>
  <si>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</si>
  <si>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</si>
  <si>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</si>
  <si>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</si>
  <si>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柏原町</t>
  </si>
  <si>
    <t>氷上町</t>
  </si>
  <si>
    <t>青垣町</t>
  </si>
  <si>
    <t>春日町</t>
  </si>
  <si>
    <t>山南町</t>
  </si>
  <si>
    <t>市島町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</si>
  <si>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</si>
  <si>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</si>
  <si>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</si>
  <si>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</si>
  <si>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</si>
  <si>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</si>
  <si>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</si>
  <si>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</si>
  <si>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</si>
  <si>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医療施設数　（保健所，市町別）</t>
  </si>
  <si>
    <t>病　　　　　　院</t>
  </si>
  <si>
    <t>療養型</t>
  </si>
  <si>
    <t>一　般　診　療　所　</t>
  </si>
  <si>
    <t>保健所</t>
  </si>
  <si>
    <t>市　町</t>
  </si>
  <si>
    <t>有する</t>
  </si>
  <si>
    <t>（再　掲）</t>
  </si>
  <si>
    <t>有床</t>
  </si>
  <si>
    <t>無床</t>
  </si>
  <si>
    <t>総　　数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</si>
  <si>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</si>
  <si>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</si>
  <si>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</si>
  <si>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</si>
  <si>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</si>
  <si>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</si>
  <si>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</si>
  <si>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</si>
  <si>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</si>
  <si>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尼崎市</t>
  </si>
  <si>
    <t>　西宮市</t>
  </si>
  <si>
    <t>　芦屋</t>
  </si>
  <si>
    <t>　伊丹</t>
  </si>
  <si>
    <t>　宝塚</t>
  </si>
  <si>
    <t>　川西</t>
  </si>
  <si>
    <t>　三田</t>
  </si>
  <si>
    <t>　明石</t>
  </si>
  <si>
    <t>　加古川</t>
  </si>
  <si>
    <t>　高砂</t>
  </si>
  <si>
    <t>　西脇</t>
  </si>
  <si>
    <t>　三木</t>
  </si>
  <si>
    <t>　加西</t>
  </si>
  <si>
    <t>　社</t>
  </si>
  <si>
    <t>中播磨</t>
  </si>
  <si>
    <t xml:space="preserve">  姫路市</t>
  </si>
  <si>
    <t>　福崎</t>
  </si>
  <si>
    <t>西播磨</t>
  </si>
  <si>
    <t>　龍野</t>
  </si>
  <si>
    <t>平成１2年１０月１日現在</t>
  </si>
  <si>
    <t>　赤穂</t>
  </si>
  <si>
    <t>　佐用</t>
  </si>
  <si>
    <t>　山崎</t>
  </si>
  <si>
    <t>但馬</t>
  </si>
  <si>
    <t>　豊岡</t>
  </si>
  <si>
    <t>　浜坂</t>
  </si>
  <si>
    <t>　和田山</t>
  </si>
  <si>
    <t>丹波</t>
  </si>
  <si>
    <t>　柏原</t>
  </si>
  <si>
    <t>　篠山</t>
  </si>
  <si>
    <t>篠山市</t>
  </si>
  <si>
    <t>淡路</t>
  </si>
  <si>
    <t>　洲本</t>
  </si>
  <si>
    <t>洲本市</t>
  </si>
  <si>
    <t>　津名</t>
  </si>
  <si>
    <t>　三原</t>
  </si>
  <si>
    <t xml:space="preserve"> </t>
  </si>
  <si>
    <t>病    床    別</t>
  </si>
  <si>
    <t>一  般  病  院</t>
  </si>
  <si>
    <t>病院</t>
  </si>
  <si>
    <t>その他</t>
  </si>
  <si>
    <t>病院病床数（保健所，市町別）</t>
  </si>
  <si>
    <t>療養型</t>
  </si>
  <si>
    <t>病床群</t>
  </si>
  <si>
    <t>（再掲）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</si>
  <si>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</si>
  <si>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</si>
  <si>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</si>
  <si>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</si>
  <si>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</si>
  <si>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</si>
  <si>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</si>
  <si>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</si>
  <si>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</si>
  <si>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</si>
  <si>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>　赤穂</t>
  </si>
  <si>
    <t>　佐用</t>
  </si>
  <si>
    <t>　山崎</t>
  </si>
  <si>
    <t>　津名</t>
  </si>
  <si>
    <t>　三原</t>
  </si>
  <si>
    <t>病     院</t>
  </si>
  <si>
    <t>一般診療所</t>
  </si>
  <si>
    <t>歯科診療所</t>
  </si>
  <si>
    <t>人口</t>
  </si>
  <si>
    <t>　　　</t>
  </si>
  <si>
    <t>１施設当</t>
  </si>
  <si>
    <t>施設数</t>
  </si>
  <si>
    <t>人口10万対</t>
  </si>
  <si>
    <t>単位百人</t>
  </si>
  <si>
    <t>－</t>
  </si>
  <si>
    <t>医療施設数，人口１０万対施設数，１施設当たり人口（保健所，市町別）</t>
  </si>
  <si>
    <t>市　　町</t>
  </si>
  <si>
    <r>
      <t>(H1</t>
    </r>
    <r>
      <rPr>
        <sz val="12"/>
        <rFont val="ＭＳ Ｐゴシック"/>
        <family val="3"/>
      </rPr>
      <t>2</t>
    </r>
    <r>
      <rPr>
        <sz val="12"/>
        <rFont val="ＭＳ Ｐゴシック"/>
        <family val="3"/>
      </rPr>
      <t>.10.1)</t>
    </r>
  </si>
  <si>
    <t>神戸市</t>
  </si>
  <si>
    <t>保健所</t>
  </si>
  <si>
    <t>市　町</t>
  </si>
  <si>
    <t xml:space="preserve">    東灘区</t>
  </si>
  <si>
    <t xml:space="preserve">    灘  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</si>
  <si>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</si>
  <si>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</si>
  <si>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</si>
  <si>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</si>
  <si>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  区</t>
  </si>
  <si>
    <t xml:space="preserve">    中央区</t>
  </si>
  <si>
    <t xml:space="preserve">    西  区</t>
  </si>
  <si>
    <t>芦　屋</t>
  </si>
  <si>
    <t>伊　丹</t>
  </si>
  <si>
    <t>宝　塚</t>
  </si>
  <si>
    <t>川　西</t>
  </si>
  <si>
    <t>三　田</t>
  </si>
  <si>
    <t>明　石</t>
  </si>
  <si>
    <t>加古川</t>
  </si>
  <si>
    <t>高　砂</t>
  </si>
  <si>
    <t>西　脇</t>
  </si>
  <si>
    <t>中　町</t>
  </si>
  <si>
    <t>三　木</t>
  </si>
  <si>
    <t>加　西</t>
  </si>
  <si>
    <t>社</t>
  </si>
  <si>
    <t>社　町</t>
  </si>
  <si>
    <t>福　崎</t>
  </si>
  <si>
    <t>家島町</t>
  </si>
  <si>
    <t>龍　野</t>
  </si>
  <si>
    <t>赤　穂</t>
  </si>
  <si>
    <t>佐　用</t>
  </si>
  <si>
    <t>山　崎</t>
  </si>
  <si>
    <t>豊　岡</t>
  </si>
  <si>
    <t>浜　坂</t>
  </si>
  <si>
    <t>和田山</t>
  </si>
  <si>
    <t>柏　原</t>
  </si>
  <si>
    <t>篠　山</t>
  </si>
  <si>
    <t>篠山市</t>
  </si>
  <si>
    <t>洲　本</t>
  </si>
  <si>
    <t>洲本市</t>
  </si>
  <si>
    <t>津　名</t>
  </si>
  <si>
    <t>三　原</t>
  </si>
  <si>
    <t>緑　町</t>
  </si>
  <si>
    <t>統計表４　病床数及び人口１０万対病床数，保健所・市町別</t>
  </si>
  <si>
    <t>病           床          数</t>
  </si>
  <si>
    <t>人 口 １０ 万 対 病 床 数</t>
  </si>
  <si>
    <t>病  院</t>
  </si>
  <si>
    <t>一  般</t>
  </si>
  <si>
    <t>精  神</t>
  </si>
  <si>
    <t>結 核</t>
  </si>
  <si>
    <t>精  神</t>
  </si>
  <si>
    <t>人口</t>
  </si>
  <si>
    <t>病  床</t>
  </si>
  <si>
    <t>病 床</t>
  </si>
  <si>
    <t>平成１２年１０月１日現在</t>
  </si>
  <si>
    <t>平成１２年医療施設調査</t>
  </si>
  <si>
    <t>医療施設数、人口10万対施設数、１施設当たり人口（保健所、市町別）</t>
  </si>
  <si>
    <t>病床数及び人口10万対病床数（保健所、市町別）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</si>
</sst>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#,##0.0"/>
    <numFmt numFmtId="188" formatCode="_ * #,##0_ ;_ * \-#,##0_ ;_ * &quot;-&quot;_ ;_@_ "/>
    <numFmt numFmtId="189" formatCode="_ * #,##0_ ;_ * \-#,##0_ ;_*\ &quot;-&quot;_ ;_@_ "/>
    <numFmt numFmtId="190" formatCode="_ * #,##0_ ;_*\ \-#,##0_ ;_*\ &quot;-&quot;_ ;_@_ "/>
    <numFmt numFmtId="191" formatCode="_ * #,##0_ ;_*\ \-#,##0_ ;_*\ &quot;- &quot;_ ;_@_ "/>
    <numFmt numFmtId="192" formatCode="_ * #,##0.0_ ;_ * \-#,##0.0_ ;_ * &quot;-&quot;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tted"/>
      <right style="dotted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/>
      <top style="dotted">
        <color indexed="8"/>
      </top>
      <bottom style="dotted">
        <color indexed="8"/>
      </bottom>
    </border>
    <border>
      <left style="dotted"/>
      <right style="dotted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tted"/>
      <right style="dotted"/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/>
      <right style="dotted"/>
      <top style="thin">
        <color indexed="8"/>
      </top>
      <bottom style="dotted">
        <color indexed="8"/>
      </bottom>
    </border>
    <border>
      <left style="dotted"/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tted">
        <color indexed="8"/>
      </right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 style="dotted"/>
      <right style="dotted"/>
      <top style="thin"/>
      <bottom style="dotted">
        <color indexed="8"/>
      </bottom>
    </border>
    <border>
      <left style="thin"/>
      <right style="dotted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/>
      <top>
        <color indexed="63"/>
      </top>
      <bottom style="thin">
        <color indexed="8"/>
      </bottom>
    </border>
    <border>
      <left style="dotted"/>
      <right style="dotted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tted">
        <color indexed="8"/>
      </left>
      <right style="dotted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/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/>
      <top>
        <color indexed="63"/>
      </top>
      <bottom style="dotted">
        <color indexed="8"/>
      </bottom>
    </border>
    <border>
      <left style="dotted"/>
      <right style="dotted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/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dotted">
        <color indexed="8"/>
      </left>
      <right>
        <color indexed="63"/>
      </right>
      <top style="dotted">
        <color indexed="8"/>
      </top>
      <bottom style="thin"/>
    </border>
    <border>
      <left style="dotted">
        <color indexed="8"/>
      </left>
      <right style="double">
        <color indexed="8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dotted">
        <color indexed="8"/>
      </left>
      <right style="thin">
        <color indexed="8"/>
      </right>
      <top style="dotted">
        <color indexed="8"/>
      </top>
      <bottom style="thin"/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n"/>
    </border>
    <border>
      <left style="dotted">
        <color indexed="8"/>
      </left>
      <right style="double">
        <color indexed="8"/>
      </right>
      <top style="thin"/>
      <bottom style="dotted">
        <color indexed="8"/>
      </bottom>
    </border>
    <border>
      <left style="thin"/>
      <right>
        <color indexed="63"/>
      </right>
      <top style="thin"/>
      <bottom style="dotted"/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thin"/>
      <bottom style="dotted"/>
    </border>
    <border>
      <left style="dotted">
        <color indexed="8"/>
      </left>
      <right style="dotted">
        <color indexed="8"/>
      </right>
      <top style="thin"/>
      <bottom style="dotted"/>
    </border>
    <border>
      <left style="dotted">
        <color indexed="8"/>
      </left>
      <right style="double">
        <color indexed="8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tted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dotted"/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tted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24"/>
      </left>
      <right>
        <color indexed="24"/>
      </right>
      <top style="thin"/>
      <bottom style="thin"/>
    </border>
    <border>
      <left>
        <color indexed="24"/>
      </left>
      <right>
        <color indexed="63"/>
      </right>
      <top style="thin"/>
      <bottom style="thin"/>
    </border>
    <border>
      <left style="thin"/>
      <right style="thin"/>
      <top style="thin"/>
      <bottom>
        <color indexed="24"/>
      </bottom>
    </border>
    <border>
      <left style="thin"/>
      <right>
        <color indexed="24"/>
      </right>
      <top>
        <color indexed="63"/>
      </top>
      <bottom>
        <color indexed="24"/>
      </bottom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medium"/>
      <right>
        <color indexed="63"/>
      </right>
      <top>
        <color indexed="24"/>
      </top>
      <bottom style="medium"/>
    </border>
    <border>
      <left style="thin"/>
      <right style="thin"/>
      <top>
        <color indexed="24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24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dotted"/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24"/>
      </bottom>
    </border>
    <border>
      <left style="thin"/>
      <right style="thin"/>
      <top>
        <color indexed="24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180" fontId="3" fillId="0" borderId="8" xfId="15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78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horizontal="center"/>
    </xf>
    <xf numFmtId="180" fontId="3" fillId="0" borderId="8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178" fontId="3" fillId="0" borderId="5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80" fontId="3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180" fontId="3" fillId="0" borderId="3" xfId="15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3" fontId="3" fillId="0" borderId="8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4" fillId="0" borderId="8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7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5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10" xfId="16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0" fontId="2" fillId="0" borderId="0" xfId="20" applyNumberFormat="1" applyFont="1" applyAlignment="1">
      <alignment/>
      <protection/>
    </xf>
    <xf numFmtId="0" fontId="8" fillId="0" borderId="0" xfId="20" applyNumberFormat="1" applyFont="1" applyAlignment="1">
      <alignment/>
      <protection/>
    </xf>
    <xf numFmtId="0" fontId="9" fillId="0" borderId="0" xfId="20" applyNumberFormat="1" applyFont="1" applyAlignment="1">
      <alignment/>
      <protection/>
    </xf>
    <xf numFmtId="0" fontId="9" fillId="0" borderId="0" xfId="20" applyFont="1">
      <alignment/>
      <protection/>
    </xf>
    <xf numFmtId="0" fontId="9" fillId="0" borderId="10" xfId="20" applyNumberFormat="1" applyFont="1" applyBorder="1" applyAlignment="1">
      <alignment/>
      <protection/>
    </xf>
    <xf numFmtId="0" fontId="9" fillId="0" borderId="14" xfId="20" applyNumberFormat="1" applyFont="1" applyFill="1" applyAlignment="1">
      <alignment horizontal="center"/>
      <protection/>
    </xf>
    <xf numFmtId="0" fontId="9" fillId="0" borderId="8" xfId="20" applyNumberFormat="1" applyFont="1" applyFill="1" applyBorder="1" applyAlignment="1">
      <alignment horizontal="center"/>
      <protection/>
    </xf>
    <xf numFmtId="0" fontId="9" fillId="0" borderId="7" xfId="20" applyNumberFormat="1" applyFont="1" applyFill="1" applyBorder="1" applyAlignment="1">
      <alignment horizontal="center"/>
      <protection/>
    </xf>
    <xf numFmtId="0" fontId="9" fillId="0" borderId="0" xfId="20" applyNumberFormat="1" applyFont="1" applyFill="1" applyBorder="1" applyAlignment="1">
      <alignment horizontal="center"/>
      <protection/>
    </xf>
    <xf numFmtId="0" fontId="9" fillId="0" borderId="3" xfId="20" applyNumberFormat="1" applyFont="1" applyFill="1" applyBorder="1" applyAlignment="1">
      <alignment horizontal="center"/>
      <protection/>
    </xf>
    <xf numFmtId="0" fontId="9" fillId="0" borderId="14" xfId="20" applyNumberFormat="1" applyFont="1" applyFill="1" applyBorder="1" applyAlignment="1">
      <alignment/>
      <protection/>
    </xf>
    <xf numFmtId="0" fontId="9" fillId="0" borderId="14" xfId="20" applyNumberFormat="1" applyFont="1" applyAlignment="1">
      <alignment/>
      <protection/>
    </xf>
    <xf numFmtId="0" fontId="9" fillId="0" borderId="0" xfId="20" applyNumberFormat="1" applyFont="1" applyFill="1" applyAlignment="1">
      <alignment/>
      <protection/>
    </xf>
    <xf numFmtId="0" fontId="9" fillId="0" borderId="14" xfId="20" applyNumberFormat="1" applyFont="1" applyFill="1" applyAlignment="1">
      <alignment/>
      <protection/>
    </xf>
    <xf numFmtId="0" fontId="9" fillId="0" borderId="8" xfId="20" applyNumberFormat="1" applyFont="1" applyFill="1" applyBorder="1" applyAlignment="1">
      <alignment/>
      <protection/>
    </xf>
    <xf numFmtId="0" fontId="9" fillId="0" borderId="15" xfId="20" applyNumberFormat="1" applyFont="1" applyFill="1" applyBorder="1" applyAlignment="1">
      <alignment horizontal="center"/>
      <protection/>
    </xf>
    <xf numFmtId="0" fontId="9" fillId="0" borderId="16" xfId="20" applyNumberFormat="1" applyFont="1" applyFill="1" applyAlignment="1">
      <alignment horizontal="center"/>
      <protection/>
    </xf>
    <xf numFmtId="0" fontId="9" fillId="0" borderId="5" xfId="20" applyNumberFormat="1" applyFont="1" applyFill="1" applyBorder="1" applyAlignment="1">
      <alignment horizontal="center"/>
      <protection/>
    </xf>
    <xf numFmtId="0" fontId="9" fillId="0" borderId="17" xfId="20" applyNumberFormat="1" applyFont="1" applyFill="1" applyBorder="1" applyAlignment="1">
      <alignment horizontal="center"/>
      <protection/>
    </xf>
    <xf numFmtId="0" fontId="9" fillId="0" borderId="18" xfId="20" applyNumberFormat="1" applyFont="1" applyFill="1" applyBorder="1" applyAlignment="1">
      <alignment horizontal="center"/>
      <protection/>
    </xf>
    <xf numFmtId="0" fontId="9" fillId="0" borderId="19" xfId="20" applyNumberFormat="1" applyFont="1" applyFill="1" applyBorder="1" applyAlignment="1">
      <alignment horizontal="center"/>
      <protection/>
    </xf>
    <xf numFmtId="0" fontId="2" fillId="0" borderId="20" xfId="20" applyNumberFormat="1" applyFont="1" applyFill="1" applyAlignment="1">
      <alignment/>
      <protection/>
    </xf>
    <xf numFmtId="0" fontId="2" fillId="0" borderId="21" xfId="20" applyNumberFormat="1" applyFont="1" applyFill="1" applyBorder="1" applyAlignment="1">
      <alignment/>
      <protection/>
    </xf>
    <xf numFmtId="3" fontId="2" fillId="0" borderId="15" xfId="20" applyNumberFormat="1" applyFont="1" applyFill="1" applyBorder="1" applyAlignment="1">
      <alignment/>
      <protection/>
    </xf>
    <xf numFmtId="3" fontId="2" fillId="0" borderId="22" xfId="20" applyNumberFormat="1" applyFont="1" applyFill="1" applyBorder="1" applyAlignment="1">
      <alignment/>
      <protection/>
    </xf>
    <xf numFmtId="3" fontId="2" fillId="0" borderId="23" xfId="20" applyNumberFormat="1" applyFont="1" applyFill="1" applyBorder="1" applyAlignment="1">
      <alignment/>
      <protection/>
    </xf>
    <xf numFmtId="3" fontId="2" fillId="0" borderId="24" xfId="20" applyNumberFormat="1" applyFont="1" applyFill="1" applyBorder="1" applyAlignment="1">
      <alignment/>
      <protection/>
    </xf>
    <xf numFmtId="3" fontId="2" fillId="0" borderId="25" xfId="20" applyNumberFormat="1" applyFont="1" applyFill="1" applyBorder="1" applyAlignment="1">
      <alignment/>
      <protection/>
    </xf>
    <xf numFmtId="0" fontId="9" fillId="0" borderId="26" xfId="20" applyNumberFormat="1" applyFont="1" applyFill="1" applyAlignment="1">
      <alignment/>
      <protection/>
    </xf>
    <xf numFmtId="0" fontId="9" fillId="0" borderId="27" xfId="20" applyNumberFormat="1" applyFont="1" applyFill="1" applyBorder="1" applyAlignment="1">
      <alignment/>
      <protection/>
    </xf>
    <xf numFmtId="3" fontId="9" fillId="0" borderId="28" xfId="20" applyNumberFormat="1" applyFont="1" applyFill="1" applyBorder="1" applyAlignment="1">
      <alignment/>
      <protection/>
    </xf>
    <xf numFmtId="3" fontId="9" fillId="0" borderId="29" xfId="20" applyNumberFormat="1" applyFont="1" applyFill="1" applyAlignment="1">
      <alignment/>
      <protection/>
    </xf>
    <xf numFmtId="3" fontId="9" fillId="0" borderId="26" xfId="20" applyNumberFormat="1" applyFont="1" applyFill="1" applyAlignment="1">
      <alignment/>
      <protection/>
    </xf>
    <xf numFmtId="3" fontId="9" fillId="0" borderId="30" xfId="20" applyNumberFormat="1" applyFont="1" applyFill="1" applyBorder="1" applyAlignment="1">
      <alignment/>
      <protection/>
    </xf>
    <xf numFmtId="3" fontId="9" fillId="0" borderId="31" xfId="20" applyNumberFormat="1" applyFont="1" applyFill="1" applyBorder="1" applyAlignment="1">
      <alignment/>
      <protection/>
    </xf>
    <xf numFmtId="3" fontId="9" fillId="0" borderId="32" xfId="20" applyNumberFormat="1" applyFont="1" applyFill="1" applyAlignment="1">
      <alignment/>
      <protection/>
    </xf>
    <xf numFmtId="3" fontId="9" fillId="0" borderId="14" xfId="20" applyNumberFormat="1" applyFont="1" applyFill="1" applyAlignment="1">
      <alignment/>
      <protection/>
    </xf>
    <xf numFmtId="3" fontId="9" fillId="0" borderId="33" xfId="20" applyNumberFormat="1" applyFont="1" applyFill="1" applyBorder="1" applyAlignment="1">
      <alignment/>
      <protection/>
    </xf>
    <xf numFmtId="3" fontId="9" fillId="0" borderId="0" xfId="20" applyNumberFormat="1" applyFont="1" applyFill="1" applyBorder="1" applyAlignment="1">
      <alignment/>
      <protection/>
    </xf>
    <xf numFmtId="0" fontId="2" fillId="0" borderId="20" xfId="20" applyNumberFormat="1" applyFont="1" applyFill="1" applyBorder="1" applyAlignment="1">
      <alignment/>
      <protection/>
    </xf>
    <xf numFmtId="3" fontId="2" fillId="0" borderId="34" xfId="20" applyNumberFormat="1" applyFont="1" applyFill="1" applyBorder="1" applyAlignment="1">
      <alignment/>
      <protection/>
    </xf>
    <xf numFmtId="3" fontId="2" fillId="0" borderId="35" xfId="20" applyNumberFormat="1" applyFont="1" applyFill="1" applyBorder="1" applyAlignment="1">
      <alignment/>
      <protection/>
    </xf>
    <xf numFmtId="3" fontId="9" fillId="0" borderId="36" xfId="20" applyNumberFormat="1" applyFont="1" applyFill="1" applyBorder="1" applyAlignment="1">
      <alignment/>
      <protection/>
    </xf>
    <xf numFmtId="3" fontId="9" fillId="0" borderId="37" xfId="20" applyNumberFormat="1" applyFont="1" applyFill="1" applyBorder="1" applyAlignment="1">
      <alignment/>
      <protection/>
    </xf>
    <xf numFmtId="3" fontId="9" fillId="0" borderId="26" xfId="20" applyNumberFormat="1" applyFont="1" applyFill="1" applyBorder="1" applyAlignment="1">
      <alignment/>
      <protection/>
    </xf>
    <xf numFmtId="0" fontId="9" fillId="0" borderId="38" xfId="20" applyNumberFormat="1" applyFont="1" applyFill="1" applyBorder="1" applyAlignment="1">
      <alignment/>
      <protection/>
    </xf>
    <xf numFmtId="0" fontId="9" fillId="0" borderId="39" xfId="20" applyNumberFormat="1" applyFont="1" applyFill="1" applyBorder="1" applyAlignment="1">
      <alignment/>
      <protection/>
    </xf>
    <xf numFmtId="3" fontId="9" fillId="0" borderId="40" xfId="20" applyNumberFormat="1" applyFont="1" applyFill="1" applyBorder="1" applyAlignment="1">
      <alignment/>
      <protection/>
    </xf>
    <xf numFmtId="3" fontId="9" fillId="0" borderId="41" xfId="20" applyNumberFormat="1" applyFont="1" applyFill="1" applyBorder="1" applyAlignment="1">
      <alignment/>
      <protection/>
    </xf>
    <xf numFmtId="3" fontId="9" fillId="0" borderId="42" xfId="20" applyNumberFormat="1" applyFont="1" applyFill="1" applyBorder="1" applyAlignment="1">
      <alignment/>
      <protection/>
    </xf>
    <xf numFmtId="3" fontId="9" fillId="0" borderId="43" xfId="20" applyNumberFormat="1" applyFont="1" applyFill="1" applyBorder="1" applyAlignment="1">
      <alignment/>
      <protection/>
    </xf>
    <xf numFmtId="0" fontId="2" fillId="0" borderId="14" xfId="20" applyNumberFormat="1" applyFont="1" applyFill="1" applyBorder="1" applyAlignment="1">
      <alignment/>
      <protection/>
    </xf>
    <xf numFmtId="0" fontId="2" fillId="0" borderId="8" xfId="20" applyNumberFormat="1" applyFont="1" applyFill="1" applyBorder="1" applyAlignment="1">
      <alignment/>
      <protection/>
    </xf>
    <xf numFmtId="3" fontId="2" fillId="0" borderId="0" xfId="20" applyNumberFormat="1" applyFont="1" applyFill="1" applyBorder="1" applyAlignment="1">
      <alignment/>
      <protection/>
    </xf>
    <xf numFmtId="3" fontId="2" fillId="0" borderId="44" xfId="20" applyNumberFormat="1" applyFont="1" applyFill="1" applyBorder="1" applyAlignment="1">
      <alignment/>
      <protection/>
    </xf>
    <xf numFmtId="0" fontId="9" fillId="0" borderId="27" xfId="20" applyNumberFormat="1" applyFont="1" applyFill="1" applyBorder="1" applyAlignment="1">
      <alignment horizontal="justify"/>
      <protection/>
    </xf>
    <xf numFmtId="3" fontId="9" fillId="0" borderId="45" xfId="20" applyNumberFormat="1" applyFont="1" applyFill="1" applyBorder="1" applyAlignment="1">
      <alignment/>
      <protection/>
    </xf>
    <xf numFmtId="3" fontId="9" fillId="0" borderId="14" xfId="20" applyNumberFormat="1" applyFont="1" applyFill="1" applyBorder="1" applyAlignment="1">
      <alignment/>
      <protection/>
    </xf>
    <xf numFmtId="0" fontId="9" fillId="0" borderId="26" xfId="20" applyNumberFormat="1" applyFont="1" applyFill="1" applyBorder="1" applyAlignment="1">
      <alignment/>
      <protection/>
    </xf>
    <xf numFmtId="3" fontId="9" fillId="0" borderId="29" xfId="20" applyNumberFormat="1" applyFont="1" applyFill="1" applyBorder="1" applyAlignment="1">
      <alignment/>
      <protection/>
    </xf>
    <xf numFmtId="3" fontId="9" fillId="0" borderId="46" xfId="20" applyNumberFormat="1" applyFont="1" applyFill="1" applyBorder="1" applyAlignment="1">
      <alignment/>
      <protection/>
    </xf>
    <xf numFmtId="3" fontId="9" fillId="0" borderId="32" xfId="20" applyNumberFormat="1" applyFont="1" applyFill="1" applyBorder="1" applyAlignment="1">
      <alignment/>
      <protection/>
    </xf>
    <xf numFmtId="3" fontId="9" fillId="0" borderId="47" xfId="20" applyNumberFormat="1" applyFont="1" applyFill="1" applyBorder="1" applyAlignment="1">
      <alignment/>
      <protection/>
    </xf>
    <xf numFmtId="3" fontId="9" fillId="0" borderId="48" xfId="20" applyNumberFormat="1" applyFont="1" applyFill="1" applyBorder="1" applyAlignment="1">
      <alignment/>
      <protection/>
    </xf>
    <xf numFmtId="3" fontId="9" fillId="0" borderId="49" xfId="20" applyNumberFormat="1" applyFont="1" applyFill="1" applyBorder="1" applyAlignment="1">
      <alignment/>
      <protection/>
    </xf>
    <xf numFmtId="3" fontId="2" fillId="0" borderId="50" xfId="20" applyNumberFormat="1" applyFont="1" applyFill="1" applyBorder="1" applyAlignment="1">
      <alignment/>
      <protection/>
    </xf>
    <xf numFmtId="3" fontId="2" fillId="0" borderId="51" xfId="20" applyNumberFormat="1" applyFont="1" applyFill="1" applyBorder="1" applyAlignment="1">
      <alignment/>
      <protection/>
    </xf>
    <xf numFmtId="3" fontId="2" fillId="0" borderId="52" xfId="20" applyNumberFormat="1" applyFont="1" applyFill="1" applyBorder="1" applyAlignment="1">
      <alignment/>
      <protection/>
    </xf>
    <xf numFmtId="3" fontId="2" fillId="0" borderId="53" xfId="20" applyNumberFormat="1" applyFont="1" applyFill="1" applyBorder="1" applyAlignment="1">
      <alignment/>
      <protection/>
    </xf>
    <xf numFmtId="0" fontId="9" fillId="0" borderId="54" xfId="20" applyNumberFormat="1" applyFont="1" applyFill="1" applyBorder="1" applyAlignment="1">
      <alignment/>
      <protection/>
    </xf>
    <xf numFmtId="0" fontId="9" fillId="0" borderId="5" xfId="20" applyNumberFormat="1" applyFont="1" applyFill="1" applyBorder="1" applyAlignment="1">
      <alignment/>
      <protection/>
    </xf>
    <xf numFmtId="3" fontId="9" fillId="0" borderId="55" xfId="20" applyNumberFormat="1" applyFont="1" applyFill="1" applyBorder="1" applyAlignment="1">
      <alignment/>
      <protection/>
    </xf>
    <xf numFmtId="3" fontId="9" fillId="0" borderId="56" xfId="20" applyNumberFormat="1" applyFont="1" applyFill="1" applyBorder="1" applyAlignment="1">
      <alignment/>
      <protection/>
    </xf>
    <xf numFmtId="3" fontId="9" fillId="0" borderId="57" xfId="20" applyNumberFormat="1" applyFont="1" applyFill="1" applyBorder="1" applyAlignment="1">
      <alignment/>
      <protection/>
    </xf>
    <xf numFmtId="3" fontId="9" fillId="0" borderId="10" xfId="20" applyNumberFormat="1" applyFont="1" applyFill="1" applyBorder="1" applyAlignment="1">
      <alignment/>
      <protection/>
    </xf>
    <xf numFmtId="3" fontId="9" fillId="0" borderId="58" xfId="20" applyNumberFormat="1" applyFont="1" applyFill="1" applyBorder="1" applyAlignment="1">
      <alignment/>
      <protection/>
    </xf>
    <xf numFmtId="0" fontId="2" fillId="0" borderId="59" xfId="20" applyNumberFormat="1" applyFont="1" applyFill="1" applyBorder="1" applyAlignment="1">
      <alignment/>
      <protection/>
    </xf>
    <xf numFmtId="0" fontId="2" fillId="0" borderId="3" xfId="20" applyNumberFormat="1" applyFont="1" applyFill="1" applyBorder="1" applyAlignment="1">
      <alignment/>
      <protection/>
    </xf>
    <xf numFmtId="3" fontId="2" fillId="0" borderId="1" xfId="20" applyNumberFormat="1" applyFont="1" applyFill="1" applyBorder="1" applyAlignment="1">
      <alignment/>
      <protection/>
    </xf>
    <xf numFmtId="3" fontId="2" fillId="0" borderId="60" xfId="20" applyNumberFormat="1" applyFont="1" applyFill="1" applyBorder="1" applyAlignment="1">
      <alignment/>
      <protection/>
    </xf>
    <xf numFmtId="3" fontId="2" fillId="0" borderId="61" xfId="20" applyNumberFormat="1" applyFont="1" applyFill="1" applyBorder="1" applyAlignment="1">
      <alignment/>
      <protection/>
    </xf>
    <xf numFmtId="3" fontId="2" fillId="0" borderId="62" xfId="20" applyNumberFormat="1" applyFont="1" applyFill="1" applyBorder="1" applyAlignment="1">
      <alignment/>
      <protection/>
    </xf>
    <xf numFmtId="3" fontId="2" fillId="0" borderId="63" xfId="20" applyNumberFormat="1" applyFont="1" applyFill="1" applyBorder="1" applyAlignment="1">
      <alignment/>
      <protection/>
    </xf>
    <xf numFmtId="0" fontId="9" fillId="0" borderId="64" xfId="20" applyNumberFormat="1" applyFont="1" applyFill="1" applyBorder="1" applyAlignment="1">
      <alignment/>
      <protection/>
    </xf>
    <xf numFmtId="0" fontId="9" fillId="0" borderId="65" xfId="20" applyNumberFormat="1" applyFont="1" applyFill="1" applyBorder="1" applyAlignment="1">
      <alignment/>
      <protection/>
    </xf>
    <xf numFmtId="3" fontId="9" fillId="0" borderId="66" xfId="20" applyNumberFormat="1" applyFont="1" applyFill="1" applyBorder="1" applyAlignment="1">
      <alignment/>
      <protection/>
    </xf>
    <xf numFmtId="3" fontId="9" fillId="0" borderId="67" xfId="20" applyNumberFormat="1" applyFont="1" applyFill="1" applyBorder="1" applyAlignment="1">
      <alignment/>
      <protection/>
    </xf>
    <xf numFmtId="3" fontId="9" fillId="0" borderId="68" xfId="20" applyNumberFormat="1" applyFont="1" applyFill="1" applyBorder="1" applyAlignment="1">
      <alignment/>
      <protection/>
    </xf>
    <xf numFmtId="3" fontId="9" fillId="0" borderId="69" xfId="20" applyNumberFormat="1" applyFont="1" applyFill="1" applyBorder="1" applyAlignment="1">
      <alignment/>
      <protection/>
    </xf>
    <xf numFmtId="3" fontId="9" fillId="0" borderId="70" xfId="20" applyNumberFormat="1" applyFont="1" applyFill="1" applyBorder="1" applyAlignment="1">
      <alignment/>
      <protection/>
    </xf>
    <xf numFmtId="3" fontId="9" fillId="0" borderId="71" xfId="20" applyNumberFormat="1" applyFont="1" applyFill="1" applyBorder="1" applyAlignment="1">
      <alignment/>
      <protection/>
    </xf>
    <xf numFmtId="3" fontId="9" fillId="0" borderId="72" xfId="20" applyNumberFormat="1" applyFont="1" applyFill="1" applyBorder="1" applyAlignment="1">
      <alignment/>
      <protection/>
    </xf>
    <xf numFmtId="0" fontId="9" fillId="0" borderId="0" xfId="20" applyNumberFormat="1" applyFont="1" applyFill="1" applyBorder="1" applyAlignment="1">
      <alignment/>
      <protection/>
    </xf>
    <xf numFmtId="0" fontId="9" fillId="0" borderId="0" xfId="20" applyNumberFormat="1" applyFont="1" applyBorder="1" applyAlignment="1">
      <alignment/>
      <protection/>
    </xf>
    <xf numFmtId="0" fontId="9" fillId="0" borderId="1" xfId="20" applyNumberFormat="1" applyFont="1" applyFill="1" applyBorder="1" applyAlignment="1">
      <alignment horizontal="center"/>
      <protection/>
    </xf>
    <xf numFmtId="0" fontId="9" fillId="0" borderId="73" xfId="20" applyNumberFormat="1" applyFont="1" applyFill="1" applyBorder="1" applyAlignment="1">
      <alignment/>
      <protection/>
    </xf>
    <xf numFmtId="0" fontId="9" fillId="0" borderId="9" xfId="20" applyNumberFormat="1" applyFont="1" applyFill="1" applyBorder="1" applyAlignment="1">
      <alignment horizontal="center"/>
      <protection/>
    </xf>
    <xf numFmtId="0" fontId="9" fillId="0" borderId="10" xfId="20" applyNumberFormat="1" applyFont="1" applyFill="1" applyBorder="1" applyAlignment="1">
      <alignment horizontal="center"/>
      <protection/>
    </xf>
    <xf numFmtId="0" fontId="9" fillId="0" borderId="13" xfId="20" applyNumberFormat="1" applyFont="1" applyFill="1" applyBorder="1" applyAlignment="1">
      <alignment horizontal="center"/>
      <protection/>
    </xf>
    <xf numFmtId="0" fontId="9" fillId="0" borderId="12" xfId="20" applyNumberFormat="1" applyFont="1" applyFill="1" applyBorder="1" applyAlignment="1">
      <alignment horizontal="center"/>
      <protection/>
    </xf>
    <xf numFmtId="0" fontId="9" fillId="0" borderId="9" xfId="20" applyNumberFormat="1" applyFont="1" applyFill="1" applyBorder="1" applyAlignment="1">
      <alignment/>
      <protection/>
    </xf>
    <xf numFmtId="0" fontId="9" fillId="0" borderId="74" xfId="20" applyNumberFormat="1" applyFont="1" applyFill="1" applyBorder="1" applyAlignment="1">
      <alignment horizontal="center"/>
      <protection/>
    </xf>
    <xf numFmtId="0" fontId="9" fillId="0" borderId="75" xfId="20" applyNumberFormat="1" applyFont="1" applyFill="1" applyBorder="1" applyAlignment="1">
      <alignment horizontal="center"/>
      <protection/>
    </xf>
    <xf numFmtId="0" fontId="9" fillId="0" borderId="76" xfId="20" applyNumberFormat="1" applyFont="1" applyFill="1" applyBorder="1" applyAlignment="1">
      <alignment horizontal="center"/>
      <protection/>
    </xf>
    <xf numFmtId="3" fontId="9" fillId="0" borderId="77" xfId="20" applyNumberFormat="1" applyFont="1" applyFill="1" applyBorder="1" applyAlignment="1">
      <alignment/>
      <protection/>
    </xf>
    <xf numFmtId="0" fontId="9" fillId="0" borderId="45" xfId="20" applyNumberFormat="1" applyFont="1" applyFill="1" applyBorder="1" applyAlignment="1">
      <alignment/>
      <protection/>
    </xf>
    <xf numFmtId="0" fontId="9" fillId="0" borderId="78" xfId="20" applyNumberFormat="1" applyFont="1" applyFill="1" applyBorder="1" applyAlignment="1">
      <alignment/>
      <protection/>
    </xf>
    <xf numFmtId="3" fontId="9" fillId="0" borderId="79" xfId="20" applyNumberFormat="1" applyFont="1" applyFill="1" applyBorder="1" applyAlignment="1">
      <alignment/>
      <protection/>
    </xf>
    <xf numFmtId="3" fontId="9" fillId="0" borderId="80" xfId="20" applyNumberFormat="1" applyFont="1" applyFill="1" applyBorder="1" applyAlignment="1">
      <alignment/>
      <protection/>
    </xf>
    <xf numFmtId="3" fontId="9" fillId="0" borderId="81" xfId="20" applyNumberFormat="1" applyFont="1" applyFill="1" applyBorder="1" applyAlignment="1">
      <alignment/>
      <protection/>
    </xf>
    <xf numFmtId="3" fontId="9" fillId="0" borderId="82" xfId="20" applyNumberFormat="1" applyFont="1" applyFill="1" applyBorder="1" applyAlignment="1">
      <alignment/>
      <protection/>
    </xf>
    <xf numFmtId="3" fontId="9" fillId="0" borderId="83" xfId="20" applyNumberFormat="1" applyFont="1" applyFill="1" applyBorder="1" applyAlignment="1">
      <alignment/>
      <protection/>
    </xf>
    <xf numFmtId="3" fontId="9" fillId="0" borderId="84" xfId="20" applyNumberFormat="1" applyFont="1" applyFill="1" applyBorder="1" applyAlignment="1">
      <alignment/>
      <protection/>
    </xf>
    <xf numFmtId="3" fontId="9" fillId="0" borderId="85" xfId="20" applyNumberFormat="1" applyFont="1" applyFill="1" applyBorder="1" applyAlignment="1">
      <alignment/>
      <protection/>
    </xf>
    <xf numFmtId="3" fontId="9" fillId="0" borderId="86" xfId="20" applyNumberFormat="1" applyFont="1" applyFill="1" applyBorder="1" applyAlignment="1">
      <alignment/>
      <protection/>
    </xf>
    <xf numFmtId="3" fontId="2" fillId="0" borderId="87" xfId="20" applyNumberFormat="1" applyFont="1" applyFill="1" applyBorder="1" applyAlignment="1">
      <alignment/>
      <protection/>
    </xf>
    <xf numFmtId="3" fontId="2" fillId="0" borderId="88" xfId="20" applyNumberFormat="1" applyFont="1" applyFill="1" applyBorder="1" applyAlignment="1">
      <alignment/>
      <protection/>
    </xf>
    <xf numFmtId="0" fontId="2" fillId="0" borderId="14" xfId="20" applyNumberFormat="1" applyFont="1" applyFill="1" applyAlignment="1">
      <alignment/>
      <protection/>
    </xf>
    <xf numFmtId="3" fontId="2" fillId="0" borderId="7" xfId="20" applyNumberFormat="1" applyFont="1" applyFill="1" applyBorder="1" applyAlignment="1">
      <alignment/>
      <protection/>
    </xf>
    <xf numFmtId="3" fontId="2" fillId="0" borderId="89" xfId="20" applyNumberFormat="1" applyFont="1" applyFill="1" applyBorder="1" applyAlignment="1">
      <alignment/>
      <protection/>
    </xf>
    <xf numFmtId="3" fontId="2" fillId="0" borderId="31" xfId="20" applyNumberFormat="1" applyFont="1" applyFill="1" applyBorder="1" applyAlignment="1">
      <alignment/>
      <protection/>
    </xf>
    <xf numFmtId="3" fontId="9" fillId="0" borderId="90" xfId="20" applyNumberFormat="1" applyFont="1" applyFill="1" applyBorder="1" applyAlignment="1">
      <alignment/>
      <protection/>
    </xf>
    <xf numFmtId="3" fontId="9" fillId="0" borderId="91" xfId="20" applyNumberFormat="1" applyFont="1" applyFill="1" applyBorder="1" applyAlignment="1">
      <alignment/>
      <protection/>
    </xf>
    <xf numFmtId="3" fontId="9" fillId="0" borderId="92" xfId="20" applyNumberFormat="1" applyFont="1" applyFill="1" applyBorder="1" applyAlignment="1">
      <alignment/>
      <protection/>
    </xf>
    <xf numFmtId="3" fontId="9" fillId="0" borderId="93" xfId="20" applyNumberFormat="1" applyFont="1" applyFill="1" applyBorder="1" applyAlignment="1">
      <alignment/>
      <protection/>
    </xf>
    <xf numFmtId="3" fontId="2" fillId="0" borderId="94" xfId="20" applyNumberFormat="1" applyFont="1" applyFill="1" applyBorder="1" applyAlignment="1">
      <alignment/>
      <protection/>
    </xf>
    <xf numFmtId="3" fontId="9" fillId="0" borderId="95" xfId="20" applyNumberFormat="1" applyFont="1" applyFill="1" applyBorder="1" applyAlignment="1">
      <alignment/>
      <protection/>
    </xf>
    <xf numFmtId="187" fontId="9" fillId="0" borderId="0" xfId="20" applyNumberFormat="1" applyFont="1" applyBorder="1" applyAlignment="1">
      <alignment/>
      <protection/>
    </xf>
    <xf numFmtId="187" fontId="9" fillId="0" borderId="0" xfId="20" applyNumberFormat="1" applyFont="1" applyAlignment="1">
      <alignment/>
      <protection/>
    </xf>
    <xf numFmtId="3" fontId="9" fillId="0" borderId="0" xfId="20" applyNumberFormat="1" applyFont="1" applyAlignment="1">
      <alignment/>
      <protection/>
    </xf>
    <xf numFmtId="0" fontId="10" fillId="0" borderId="0" xfId="21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3" fillId="0" borderId="0" xfId="21" applyNumberFormat="1" applyAlignment="1">
      <alignment/>
      <protection/>
    </xf>
    <xf numFmtId="0" fontId="3" fillId="0" borderId="0" xfId="21">
      <alignment/>
      <protection/>
    </xf>
    <xf numFmtId="0" fontId="3" fillId="0" borderId="10" xfId="21" applyNumberFormat="1" applyFont="1" applyBorder="1" applyAlignment="1">
      <alignment/>
      <protection/>
    </xf>
    <xf numFmtId="0" fontId="3" fillId="0" borderId="14" xfId="21" applyNumberFormat="1" applyFont="1" applyFill="1" applyAlignment="1">
      <alignment horizontal="center"/>
      <protection/>
    </xf>
    <xf numFmtId="0" fontId="3" fillId="0" borderId="7" xfId="21" applyNumberFormat="1" applyFont="1" applyFill="1" applyBorder="1" applyAlignment="1">
      <alignment horizontal="center"/>
      <protection/>
    </xf>
    <xf numFmtId="0" fontId="3" fillId="0" borderId="96" xfId="21" applyNumberFormat="1" applyFont="1" applyFill="1" applyBorder="1" applyAlignment="1">
      <alignment horizontal="center"/>
      <protection/>
    </xf>
    <xf numFmtId="0" fontId="3" fillId="0" borderId="97" xfId="21" applyNumberFormat="1" applyFont="1" applyFill="1" applyBorder="1" applyAlignment="1">
      <alignment/>
      <protection/>
    </xf>
    <xf numFmtId="0" fontId="3" fillId="0" borderId="14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14" xfId="21" applyNumberFormat="1" applyFont="1" applyAlignment="1">
      <alignment/>
      <protection/>
    </xf>
    <xf numFmtId="0" fontId="3" fillId="0" borderId="14" xfId="21" applyNumberFormat="1" applyFont="1" applyFill="1" applyAlignment="1">
      <alignment/>
      <protection/>
    </xf>
    <xf numFmtId="0" fontId="3" fillId="0" borderId="7" xfId="21" applyNumberFormat="1" applyFont="1" applyFill="1" applyBorder="1" applyAlignment="1">
      <alignment/>
      <protection/>
    </xf>
    <xf numFmtId="0" fontId="3" fillId="0" borderId="14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97" xfId="21" applyNumberFormat="1" applyFont="1" applyFill="1" applyAlignment="1">
      <alignment horizontal="center"/>
      <protection/>
    </xf>
    <xf numFmtId="0" fontId="3" fillId="0" borderId="20" xfId="21" applyNumberFormat="1" applyFont="1" applyFill="1" applyBorder="1" applyAlignment="1">
      <alignment horizontal="center"/>
      <protection/>
    </xf>
    <xf numFmtId="0" fontId="3" fillId="0" borderId="16" xfId="21" applyNumberFormat="1" applyFont="1" applyFill="1" applyBorder="1" applyAlignment="1">
      <alignment horizontal="center"/>
      <protection/>
    </xf>
    <xf numFmtId="0" fontId="3" fillId="0" borderId="98" xfId="21" applyNumberFormat="1" applyFont="1" applyFill="1" applyBorder="1" applyAlignment="1">
      <alignment horizontal="center"/>
      <protection/>
    </xf>
    <xf numFmtId="0" fontId="3" fillId="0" borderId="20" xfId="21" applyNumberFormat="1" applyFont="1" applyFill="1" applyAlignment="1">
      <alignment horizontal="center"/>
      <protection/>
    </xf>
    <xf numFmtId="0" fontId="3" fillId="0" borderId="16" xfId="21" applyNumberFormat="1" applyFont="1" applyFill="1" applyAlignment="1">
      <alignment horizontal="center"/>
      <protection/>
    </xf>
    <xf numFmtId="0" fontId="2" fillId="0" borderId="20" xfId="21" applyNumberFormat="1" applyFont="1" applyFill="1" applyAlignment="1">
      <alignment/>
      <protection/>
    </xf>
    <xf numFmtId="0" fontId="10" fillId="0" borderId="50" xfId="21" applyNumberFormat="1" applyFont="1" applyFill="1" applyBorder="1" applyAlignment="1">
      <alignment/>
      <protection/>
    </xf>
    <xf numFmtId="3" fontId="10" fillId="0" borderId="20" xfId="21" applyNumberFormat="1" applyFont="1" applyFill="1" applyBorder="1" applyAlignment="1">
      <alignment/>
      <protection/>
    </xf>
    <xf numFmtId="3" fontId="10" fillId="0" borderId="22" xfId="21" applyNumberFormat="1" applyFont="1" applyFill="1" applyBorder="1" applyAlignment="1">
      <alignment/>
      <protection/>
    </xf>
    <xf numFmtId="3" fontId="10" fillId="0" borderId="34" xfId="21" applyNumberFormat="1" applyFont="1" applyFill="1" applyBorder="1" applyAlignment="1">
      <alignment/>
      <protection/>
    </xf>
    <xf numFmtId="3" fontId="10" fillId="0" borderId="99" xfId="21" applyNumberFormat="1" applyFont="1" applyFill="1" applyBorder="1" applyAlignment="1">
      <alignment/>
      <protection/>
    </xf>
    <xf numFmtId="3" fontId="10" fillId="0" borderId="94" xfId="21" applyNumberFormat="1" applyFont="1" applyFill="1" applyBorder="1" applyAlignment="1">
      <alignment/>
      <protection/>
    </xf>
    <xf numFmtId="3" fontId="10" fillId="0" borderId="25" xfId="21" applyNumberFormat="1" applyFont="1" applyFill="1" applyBorder="1" applyAlignment="1">
      <alignment/>
      <protection/>
    </xf>
    <xf numFmtId="0" fontId="10" fillId="0" borderId="14" xfId="21" applyNumberFormat="1" applyFont="1" applyAlignment="1">
      <alignment/>
      <protection/>
    </xf>
    <xf numFmtId="0" fontId="10" fillId="0" borderId="0" xfId="21" applyFont="1">
      <alignment/>
      <protection/>
    </xf>
    <xf numFmtId="0" fontId="9" fillId="0" borderId="26" xfId="21" applyNumberFormat="1" applyFont="1" applyFill="1" applyAlignment="1">
      <alignment/>
      <protection/>
    </xf>
    <xf numFmtId="0" fontId="3" fillId="0" borderId="100" xfId="21" applyNumberFormat="1" applyFont="1" applyFill="1" applyBorder="1" applyAlignment="1">
      <alignment/>
      <protection/>
    </xf>
    <xf numFmtId="3" fontId="3" fillId="0" borderId="26" xfId="21" applyNumberFormat="1" applyFont="1" applyFill="1" applyBorder="1" applyAlignment="1">
      <alignment/>
      <protection/>
    </xf>
    <xf numFmtId="3" fontId="3" fillId="0" borderId="29" xfId="21" applyNumberFormat="1" applyFont="1" applyFill="1" applyBorder="1" applyAlignment="1">
      <alignment/>
      <protection/>
    </xf>
    <xf numFmtId="3" fontId="3" fillId="0" borderId="29" xfId="21" applyNumberFormat="1" applyFont="1" applyFill="1" applyAlignment="1">
      <alignment/>
      <protection/>
    </xf>
    <xf numFmtId="3" fontId="3" fillId="0" borderId="101" xfId="21" applyNumberFormat="1" applyFont="1" applyFill="1" applyAlignment="1">
      <alignment/>
      <protection/>
    </xf>
    <xf numFmtId="3" fontId="3" fillId="0" borderId="26" xfId="21" applyNumberFormat="1" applyFont="1" applyFill="1" applyAlignment="1">
      <alignment/>
      <protection/>
    </xf>
    <xf numFmtId="0" fontId="9" fillId="0" borderId="14" xfId="21" applyNumberFormat="1" applyFont="1" applyFill="1" applyAlignment="1">
      <alignment/>
      <protection/>
    </xf>
    <xf numFmtId="3" fontId="3" fillId="0" borderId="14" xfId="21" applyNumberFormat="1" applyFont="1" applyFill="1" applyBorder="1" applyAlignment="1">
      <alignment/>
      <protection/>
    </xf>
    <xf numFmtId="3" fontId="3" fillId="0" borderId="32" xfId="21" applyNumberFormat="1" applyFont="1" applyFill="1" applyBorder="1" applyAlignment="1">
      <alignment/>
      <protection/>
    </xf>
    <xf numFmtId="3" fontId="3" fillId="0" borderId="32" xfId="21" applyNumberFormat="1" applyFont="1" applyFill="1" applyAlignment="1">
      <alignment/>
      <protection/>
    </xf>
    <xf numFmtId="3" fontId="3" fillId="0" borderId="97" xfId="21" applyNumberFormat="1" applyFont="1" applyFill="1" applyAlignment="1">
      <alignment/>
      <protection/>
    </xf>
    <xf numFmtId="3" fontId="3" fillId="0" borderId="14" xfId="21" applyNumberFormat="1" applyFont="1" applyFill="1" applyAlignment="1">
      <alignment/>
      <protection/>
    </xf>
    <xf numFmtId="3" fontId="3" fillId="0" borderId="32" xfId="21" applyNumberFormat="1" applyFont="1" applyFill="1" applyAlignment="1">
      <alignment horizontal="center"/>
      <protection/>
    </xf>
    <xf numFmtId="0" fontId="2" fillId="0" borderId="20" xfId="21" applyNumberFormat="1" applyFont="1" applyFill="1" applyBorder="1" applyAlignment="1">
      <alignment/>
      <protection/>
    </xf>
    <xf numFmtId="0" fontId="10" fillId="0" borderId="1" xfId="21" applyNumberFormat="1" applyFont="1" applyFill="1" applyBorder="1" applyAlignment="1">
      <alignment/>
      <protection/>
    </xf>
    <xf numFmtId="3" fontId="10" fillId="0" borderId="59" xfId="21" applyNumberFormat="1" applyFont="1" applyFill="1" applyBorder="1" applyAlignment="1">
      <alignment/>
      <protection/>
    </xf>
    <xf numFmtId="3" fontId="10" fillId="0" borderId="102" xfId="21" applyNumberFormat="1" applyFont="1" applyFill="1" applyBorder="1" applyAlignment="1">
      <alignment/>
      <protection/>
    </xf>
    <xf numFmtId="3" fontId="10" fillId="0" borderId="103" xfId="21" applyNumberFormat="1" applyFont="1" applyFill="1" applyBorder="1" applyAlignment="1">
      <alignment/>
      <protection/>
    </xf>
    <xf numFmtId="3" fontId="10" fillId="0" borderId="104" xfId="21" applyNumberFormat="1" applyFont="1" applyFill="1" applyBorder="1" applyAlignment="1">
      <alignment/>
      <protection/>
    </xf>
    <xf numFmtId="0" fontId="9" fillId="0" borderId="38" xfId="21" applyNumberFormat="1" applyFont="1" applyFill="1" applyBorder="1" applyAlignment="1">
      <alignment/>
      <protection/>
    </xf>
    <xf numFmtId="0" fontId="3" fillId="0" borderId="105" xfId="21" applyNumberFormat="1" applyFont="1" applyFill="1" applyBorder="1" applyAlignment="1">
      <alignment/>
      <protection/>
    </xf>
    <xf numFmtId="3" fontId="3" fillId="0" borderId="106" xfId="21" applyNumberFormat="1" applyFont="1" applyFill="1" applyBorder="1" applyAlignment="1">
      <alignment/>
      <protection/>
    </xf>
    <xf numFmtId="3" fontId="3" fillId="0" borderId="107" xfId="21" applyNumberFormat="1" applyFont="1" applyFill="1" applyBorder="1" applyAlignment="1">
      <alignment/>
      <protection/>
    </xf>
    <xf numFmtId="3" fontId="3" fillId="0" borderId="108" xfId="21" applyNumberFormat="1" applyFont="1" applyFill="1" applyBorder="1" applyAlignment="1">
      <alignment/>
      <protection/>
    </xf>
    <xf numFmtId="3" fontId="3" fillId="0" borderId="109" xfId="21" applyNumberFormat="1" applyFont="1" applyFill="1" applyBorder="1" applyAlignment="1">
      <alignment/>
      <protection/>
    </xf>
    <xf numFmtId="3" fontId="3" fillId="0" borderId="110" xfId="21" applyNumberFormat="1" applyFont="1" applyFill="1" applyBorder="1" applyAlignment="1">
      <alignment/>
      <protection/>
    </xf>
    <xf numFmtId="0" fontId="2" fillId="0" borderId="14" xfId="21" applyNumberFormat="1" applyFont="1" applyFill="1" applyBorder="1" applyAlignment="1">
      <alignment/>
      <protection/>
    </xf>
    <xf numFmtId="0" fontId="10" fillId="0" borderId="7" xfId="21" applyNumberFormat="1" applyFont="1" applyFill="1" applyBorder="1" applyAlignment="1">
      <alignment/>
      <protection/>
    </xf>
    <xf numFmtId="3" fontId="10" fillId="0" borderId="14" xfId="21" applyNumberFormat="1" applyFont="1" applyFill="1" applyBorder="1" applyAlignment="1">
      <alignment/>
      <protection/>
    </xf>
    <xf numFmtId="3" fontId="10" fillId="0" borderId="111" xfId="21" applyNumberFormat="1" applyFont="1" applyFill="1" applyBorder="1" applyAlignment="1">
      <alignment/>
      <protection/>
    </xf>
    <xf numFmtId="3" fontId="10" fillId="0" borderId="0" xfId="21" applyNumberFormat="1" applyFont="1" applyFill="1" applyBorder="1" applyAlignment="1">
      <alignment/>
      <protection/>
    </xf>
    <xf numFmtId="3" fontId="3" fillId="0" borderId="112" xfId="21" applyNumberFormat="1" applyFont="1" applyFill="1" applyBorder="1" applyAlignment="1">
      <alignment/>
      <protection/>
    </xf>
    <xf numFmtId="3" fontId="3" fillId="0" borderId="28" xfId="21" applyNumberFormat="1" applyFont="1" applyFill="1" applyBorder="1" applyAlignment="1">
      <alignment/>
      <protection/>
    </xf>
    <xf numFmtId="3" fontId="3" fillId="0" borderId="30" xfId="21" applyNumberFormat="1" applyFont="1" applyFill="1" applyBorder="1" applyAlignment="1">
      <alignment/>
      <protection/>
    </xf>
    <xf numFmtId="0" fontId="9" fillId="0" borderId="26" xfId="21" applyNumberFormat="1" applyFont="1" applyFill="1" applyBorder="1" applyAlignment="1">
      <alignment/>
      <protection/>
    </xf>
    <xf numFmtId="3" fontId="3" fillId="0" borderId="101" xfId="21" applyNumberFormat="1" applyFont="1" applyFill="1" applyBorder="1" applyAlignment="1">
      <alignment/>
      <protection/>
    </xf>
    <xf numFmtId="0" fontId="9" fillId="0" borderId="14" xfId="21" applyNumberFormat="1" applyFont="1" applyFill="1" applyBorder="1" applyAlignment="1">
      <alignment/>
      <protection/>
    </xf>
    <xf numFmtId="3" fontId="3" fillId="0" borderId="97" xfId="21" applyNumberFormat="1" applyFont="1" applyFill="1" applyBorder="1" applyAlignment="1">
      <alignment/>
      <protection/>
    </xf>
    <xf numFmtId="3" fontId="3" fillId="0" borderId="32" xfId="21" applyNumberFormat="1" applyFont="1" applyFill="1" applyBorder="1" applyAlignment="1">
      <alignment horizontal="center"/>
      <protection/>
    </xf>
    <xf numFmtId="3" fontId="3" fillId="0" borderId="113" xfId="21" applyNumberFormat="1" applyFont="1" applyFill="1" applyBorder="1" applyAlignment="1">
      <alignment/>
      <protection/>
    </xf>
    <xf numFmtId="3" fontId="10" fillId="0" borderId="114" xfId="21" applyNumberFormat="1" applyFont="1" applyFill="1" applyBorder="1" applyAlignment="1">
      <alignment/>
      <protection/>
    </xf>
    <xf numFmtId="0" fontId="10" fillId="0" borderId="115" xfId="21" applyNumberFormat="1" applyFont="1" applyFill="1" applyBorder="1" applyAlignment="1">
      <alignment/>
      <protection/>
    </xf>
    <xf numFmtId="3" fontId="10" fillId="0" borderId="116" xfId="21" applyNumberFormat="1" applyFont="1" applyFill="1" applyBorder="1" applyAlignment="1">
      <alignment/>
      <protection/>
    </xf>
    <xf numFmtId="3" fontId="10" fillId="0" borderId="117" xfId="21" applyNumberFormat="1" applyFont="1" applyFill="1" applyBorder="1" applyAlignment="1">
      <alignment/>
      <protection/>
    </xf>
    <xf numFmtId="3" fontId="10" fillId="0" borderId="118" xfId="21" applyNumberFormat="1" applyFont="1" applyFill="1" applyBorder="1" applyAlignment="1">
      <alignment/>
      <protection/>
    </xf>
    <xf numFmtId="0" fontId="3" fillId="0" borderId="119" xfId="21" applyNumberFormat="1" applyFont="1" applyFill="1" applyBorder="1" applyAlignment="1">
      <alignment/>
      <protection/>
    </xf>
    <xf numFmtId="0" fontId="9" fillId="0" borderId="54" xfId="21" applyNumberFormat="1" applyFont="1" applyFill="1" applyBorder="1" applyAlignment="1">
      <alignment/>
      <protection/>
    </xf>
    <xf numFmtId="0" fontId="2" fillId="0" borderId="59" xfId="21" applyNumberFormat="1" applyFont="1" applyFill="1" applyBorder="1" applyAlignment="1">
      <alignment/>
      <protection/>
    </xf>
    <xf numFmtId="3" fontId="10" fillId="0" borderId="120" xfId="21" applyNumberFormat="1" applyFont="1" applyFill="1" applyBorder="1" applyAlignment="1">
      <alignment/>
      <protection/>
    </xf>
    <xf numFmtId="3" fontId="10" fillId="0" borderId="121" xfId="21" applyNumberFormat="1" applyFont="1" applyFill="1" applyBorder="1" applyAlignment="1">
      <alignment/>
      <protection/>
    </xf>
    <xf numFmtId="3" fontId="10" fillId="0" borderId="122" xfId="21" applyNumberFormat="1" applyFont="1" applyFill="1" applyBorder="1" applyAlignment="1">
      <alignment/>
      <protection/>
    </xf>
    <xf numFmtId="3" fontId="10" fillId="0" borderId="123" xfId="21" applyNumberFormat="1" applyFont="1" applyFill="1" applyBorder="1" applyAlignment="1">
      <alignment/>
      <protection/>
    </xf>
    <xf numFmtId="0" fontId="9" fillId="0" borderId="64" xfId="21" applyNumberFormat="1" applyFont="1" applyFill="1" applyBorder="1" applyAlignment="1">
      <alignment/>
      <protection/>
    </xf>
    <xf numFmtId="0" fontId="3" fillId="0" borderId="124" xfId="21" applyNumberFormat="1" applyFont="1" applyFill="1" applyBorder="1" applyAlignment="1">
      <alignment/>
      <protection/>
    </xf>
    <xf numFmtId="3" fontId="3" fillId="0" borderId="64" xfId="21" applyNumberFormat="1" applyFont="1" applyFill="1" applyBorder="1" applyAlignment="1">
      <alignment/>
      <protection/>
    </xf>
    <xf numFmtId="3" fontId="3" fillId="0" borderId="67" xfId="21" applyNumberFormat="1" applyFont="1" applyFill="1" applyBorder="1" applyAlignment="1">
      <alignment/>
      <protection/>
    </xf>
    <xf numFmtId="3" fontId="3" fillId="0" borderId="125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3" fontId="3" fillId="0" borderId="0" xfId="21" applyNumberFormat="1" applyFont="1" applyFill="1" applyBorder="1" applyAlignment="1">
      <alignment/>
      <protection/>
    </xf>
    <xf numFmtId="0" fontId="3" fillId="0" borderId="0" xfId="21" applyNumberFormat="1" applyFont="1" applyBorder="1" applyAlignment="1">
      <alignment/>
      <protection/>
    </xf>
    <xf numFmtId="0" fontId="3" fillId="0" borderId="10" xfId="21" applyNumberFormat="1" applyFont="1" applyFill="1" applyBorder="1" applyAlignment="1">
      <alignment/>
      <protection/>
    </xf>
    <xf numFmtId="3" fontId="3" fillId="0" borderId="1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center"/>
      <protection/>
    </xf>
    <xf numFmtId="0" fontId="3" fillId="0" borderId="12" xfId="21" applyNumberFormat="1" applyFont="1" applyFill="1" applyBorder="1" applyAlignment="1">
      <alignment/>
      <protection/>
    </xf>
    <xf numFmtId="0" fontId="9" fillId="0" borderId="7" xfId="21" applyNumberFormat="1" applyFont="1" applyFill="1" applyBorder="1" applyAlignment="1">
      <alignment horizontal="center"/>
      <protection/>
    </xf>
    <xf numFmtId="0" fontId="3" fillId="0" borderId="97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/>
      <protection/>
    </xf>
    <xf numFmtId="0" fontId="3" fillId="0" borderId="9" xfId="21" applyNumberFormat="1" applyFont="1" applyFill="1" applyBorder="1" applyAlignment="1">
      <alignment/>
      <protection/>
    </xf>
    <xf numFmtId="0" fontId="3" fillId="0" borderId="126" xfId="21" applyNumberFormat="1" applyFont="1" applyFill="1" applyBorder="1" applyAlignment="1">
      <alignment horizontal="center"/>
      <protection/>
    </xf>
    <xf numFmtId="0" fontId="3" fillId="0" borderId="75" xfId="21" applyNumberFormat="1" applyFont="1" applyFill="1" applyBorder="1" applyAlignment="1">
      <alignment horizontal="center"/>
      <protection/>
    </xf>
    <xf numFmtId="0" fontId="3" fillId="0" borderId="127" xfId="21" applyNumberFormat="1" applyFont="1" applyFill="1" applyBorder="1" applyAlignment="1">
      <alignment horizontal="center"/>
      <protection/>
    </xf>
    <xf numFmtId="0" fontId="3" fillId="0" borderId="128" xfId="21" applyNumberFormat="1" applyFont="1" applyFill="1" applyBorder="1" applyAlignment="1">
      <alignment horizontal="center"/>
      <protection/>
    </xf>
    <xf numFmtId="0" fontId="3" fillId="0" borderId="54" xfId="21" applyNumberFormat="1" applyFont="1" applyFill="1" applyBorder="1" applyAlignment="1">
      <alignment horizontal="center"/>
      <protection/>
    </xf>
    <xf numFmtId="0" fontId="3" fillId="0" borderId="129" xfId="21" applyNumberFormat="1" applyFont="1" applyFill="1" applyBorder="1" applyAlignment="1">
      <alignment horizontal="center"/>
      <protection/>
    </xf>
    <xf numFmtId="0" fontId="9" fillId="0" borderId="45" xfId="21" applyNumberFormat="1" applyFont="1" applyFill="1" applyBorder="1" applyAlignment="1">
      <alignment/>
      <protection/>
    </xf>
    <xf numFmtId="3" fontId="10" fillId="0" borderId="130" xfId="21" applyNumberFormat="1" applyFont="1" applyFill="1" applyBorder="1" applyAlignment="1">
      <alignment/>
      <protection/>
    </xf>
    <xf numFmtId="0" fontId="2" fillId="0" borderId="14" xfId="21" applyNumberFormat="1" applyFont="1" applyFill="1" applyAlignment="1">
      <alignment/>
      <protection/>
    </xf>
    <xf numFmtId="3" fontId="3" fillId="0" borderId="93" xfId="21" applyNumberFormat="1" applyFont="1" applyFill="1" applyBorder="1" applyAlignment="1">
      <alignment/>
      <protection/>
    </xf>
    <xf numFmtId="3" fontId="3" fillId="0" borderId="131" xfId="21" applyNumberFormat="1" applyFont="1" applyFill="1" applyBorder="1" applyAlignment="1">
      <alignment/>
      <protection/>
    </xf>
    <xf numFmtId="0" fontId="9" fillId="0" borderId="15" xfId="21" applyNumberFormat="1" applyFont="1" applyFill="1" applyBorder="1" applyAlignment="1">
      <alignment/>
      <protection/>
    </xf>
    <xf numFmtId="0" fontId="3" fillId="0" borderId="15" xfId="21" applyNumberFormat="1" applyFont="1" applyAlignment="1">
      <alignment/>
      <protection/>
    </xf>
    <xf numFmtId="0" fontId="10" fillId="0" borderId="0" xfId="22" applyNumberFormat="1" applyFont="1" applyFill="1" applyAlignment="1">
      <alignment/>
      <protection/>
    </xf>
    <xf numFmtId="0" fontId="3" fillId="0" borderId="0" xfId="22" applyNumberFormat="1" applyFont="1" applyFill="1" applyAlignment="1">
      <alignment/>
      <protection/>
    </xf>
    <xf numFmtId="0" fontId="3" fillId="0" borderId="0" xfId="22" applyNumberFormat="1" applyFont="1" applyAlignment="1">
      <alignment/>
      <protection/>
    </xf>
    <xf numFmtId="0" fontId="3" fillId="0" borderId="0" xfId="22" applyNumberFormat="1" applyAlignment="1">
      <alignment/>
      <protection/>
    </xf>
    <xf numFmtId="0" fontId="3" fillId="0" borderId="20" xfId="22" applyNumberFormat="1" applyFont="1" applyFill="1" applyAlignment="1">
      <alignment/>
      <protection/>
    </xf>
    <xf numFmtId="0" fontId="3" fillId="0" borderId="3" xfId="22" applyNumberFormat="1" applyFont="1" applyFill="1" applyBorder="1" applyAlignment="1">
      <alignment/>
      <protection/>
    </xf>
    <xf numFmtId="0" fontId="3" fillId="0" borderId="15" xfId="22" applyNumberFormat="1" applyFont="1" applyFill="1" applyBorder="1" applyAlignment="1">
      <alignment/>
      <protection/>
    </xf>
    <xf numFmtId="0" fontId="3" fillId="0" borderId="15" xfId="22" applyNumberFormat="1" applyFont="1" applyFill="1" applyAlignment="1">
      <alignment/>
      <protection/>
    </xf>
    <xf numFmtId="0" fontId="3" fillId="0" borderId="132" xfId="22" applyNumberFormat="1" applyFont="1" applyFill="1" applyBorder="1" applyAlignment="1">
      <alignment/>
      <protection/>
    </xf>
    <xf numFmtId="0" fontId="3" fillId="0" borderId="14" xfId="22" applyNumberFormat="1" applyFont="1" applyAlignment="1">
      <alignment/>
      <protection/>
    </xf>
    <xf numFmtId="0" fontId="3" fillId="0" borderId="14" xfId="22" applyNumberFormat="1" applyFont="1" applyFill="1" applyAlignment="1">
      <alignment horizontal="center"/>
      <protection/>
    </xf>
    <xf numFmtId="0" fontId="3" fillId="0" borderId="8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 horizontal="center"/>
      <protection/>
    </xf>
    <xf numFmtId="0" fontId="3" fillId="0" borderId="15" xfId="22" applyNumberFormat="1" applyFont="1" applyFill="1" applyAlignment="1">
      <alignment horizontal="center"/>
      <protection/>
    </xf>
    <xf numFmtId="0" fontId="3" fillId="0" borderId="132" xfId="22" applyNumberFormat="1" applyFont="1" applyFill="1" applyBorder="1" applyAlignment="1">
      <alignment horizontal="center"/>
      <protection/>
    </xf>
    <xf numFmtId="0" fontId="3" fillId="0" borderId="14" xfId="22" applyNumberFormat="1" applyFont="1" applyFill="1" applyAlignment="1">
      <alignment/>
      <protection/>
    </xf>
    <xf numFmtId="0" fontId="3" fillId="0" borderId="8" xfId="22" applyNumberFormat="1" applyFont="1" applyFill="1" applyBorder="1" applyAlignment="1">
      <alignment/>
      <protection/>
    </xf>
    <xf numFmtId="0" fontId="3" fillId="0" borderId="0" xfId="22" applyNumberFormat="1" applyFont="1" applyFill="1" applyAlignment="1">
      <alignment horizontal="center"/>
      <protection/>
    </xf>
    <xf numFmtId="0" fontId="3" fillId="0" borderId="133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/>
      <protection/>
    </xf>
    <xf numFmtId="0" fontId="10" fillId="0" borderId="20" xfId="22" applyNumberFormat="1" applyFont="1" applyFill="1" applyAlignment="1">
      <alignment/>
      <protection/>
    </xf>
    <xf numFmtId="0" fontId="10" fillId="0" borderId="21" xfId="22" applyNumberFormat="1" applyFont="1" applyFill="1" applyBorder="1" applyAlignment="1">
      <alignment/>
      <protection/>
    </xf>
    <xf numFmtId="3" fontId="10" fillId="0" borderId="15" xfId="22" applyNumberFormat="1" applyFont="1" applyFill="1" applyBorder="1" applyAlignment="1">
      <alignment/>
      <protection/>
    </xf>
    <xf numFmtId="3" fontId="10" fillId="0" borderId="35" xfId="22" applyNumberFormat="1" applyFont="1" applyFill="1" applyBorder="1" applyAlignment="1">
      <alignment/>
      <protection/>
    </xf>
    <xf numFmtId="187" fontId="10" fillId="0" borderId="15" xfId="22" applyNumberFormat="1" applyFont="1" applyFill="1" applyAlignment="1">
      <alignment/>
      <protection/>
    </xf>
    <xf numFmtId="187" fontId="10" fillId="0" borderId="44" xfId="22" applyNumberFormat="1" applyFont="1" applyFill="1" applyBorder="1" applyAlignment="1">
      <alignment/>
      <protection/>
    </xf>
    <xf numFmtId="187" fontId="10" fillId="0" borderId="132" xfId="22" applyNumberFormat="1" applyFont="1" applyFill="1" applyBorder="1" applyAlignment="1">
      <alignment/>
      <protection/>
    </xf>
    <xf numFmtId="0" fontId="10" fillId="0" borderId="14" xfId="22" applyNumberFormat="1" applyFont="1" applyAlignment="1">
      <alignment/>
      <protection/>
    </xf>
    <xf numFmtId="0" fontId="10" fillId="0" borderId="0" xfId="22" applyNumberFormat="1" applyFont="1" applyAlignment="1">
      <alignment/>
      <protection/>
    </xf>
    <xf numFmtId="0" fontId="9" fillId="0" borderId="26" xfId="22" applyNumberFormat="1" applyFont="1" applyFill="1" applyAlignment="1">
      <alignment/>
      <protection/>
    </xf>
    <xf numFmtId="0" fontId="3" fillId="0" borderId="27" xfId="22" applyNumberFormat="1" applyFont="1" applyFill="1" applyBorder="1" applyAlignment="1">
      <alignment/>
      <protection/>
    </xf>
    <xf numFmtId="3" fontId="3" fillId="0" borderId="28" xfId="22" applyNumberFormat="1" applyFont="1" applyFill="1" applyBorder="1" applyAlignment="1">
      <alignment/>
      <protection/>
    </xf>
    <xf numFmtId="0" fontId="3" fillId="0" borderId="26" xfId="22" applyNumberFormat="1" applyFont="1" applyFill="1" applyAlignment="1">
      <alignment/>
      <protection/>
    </xf>
    <xf numFmtId="187" fontId="3" fillId="0" borderId="28" xfId="22" applyNumberFormat="1" applyFont="1" applyFill="1" applyAlignment="1">
      <alignment/>
      <protection/>
    </xf>
    <xf numFmtId="3" fontId="3" fillId="0" borderId="26" xfId="22" applyNumberFormat="1" applyFont="1" applyFill="1" applyAlignment="1">
      <alignment/>
      <protection/>
    </xf>
    <xf numFmtId="187" fontId="3" fillId="0" borderId="134" xfId="22" applyNumberFormat="1" applyFont="1" applyFill="1" applyBorder="1" applyAlignment="1">
      <alignment/>
      <protection/>
    </xf>
    <xf numFmtId="0" fontId="9" fillId="0" borderId="14" xfId="22" applyNumberFormat="1" applyFont="1" applyFill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87" fontId="3" fillId="0" borderId="0" xfId="22" applyNumberFormat="1" applyFont="1" applyFill="1" applyAlignment="1">
      <alignment/>
      <protection/>
    </xf>
    <xf numFmtId="3" fontId="3" fillId="0" borderId="14" xfId="22" applyNumberFormat="1" applyFont="1" applyFill="1" applyAlignment="1">
      <alignment/>
      <protection/>
    </xf>
    <xf numFmtId="187" fontId="3" fillId="0" borderId="133" xfId="22" applyNumberFormat="1" applyFont="1" applyFill="1" applyBorder="1" applyAlignment="1">
      <alignment/>
      <protection/>
    </xf>
    <xf numFmtId="0" fontId="2" fillId="0" borderId="20" xfId="22" applyNumberFormat="1" applyFont="1" applyFill="1" applyBorder="1" applyAlignment="1">
      <alignment/>
      <protection/>
    </xf>
    <xf numFmtId="0" fontId="10" fillId="0" borderId="3" xfId="22" applyNumberFormat="1" applyFont="1" applyFill="1" applyBorder="1" applyAlignment="1">
      <alignment/>
      <protection/>
    </xf>
    <xf numFmtId="3" fontId="10" fillId="0" borderId="103" xfId="22" applyNumberFormat="1" applyFont="1" applyFill="1" applyBorder="1" applyAlignment="1">
      <alignment/>
      <protection/>
    </xf>
    <xf numFmtId="0" fontId="10" fillId="0" borderId="59" xfId="22" applyNumberFormat="1" applyFont="1" applyFill="1" applyBorder="1" applyAlignment="1">
      <alignment/>
      <protection/>
    </xf>
    <xf numFmtId="0" fontId="9" fillId="0" borderId="38" xfId="22" applyNumberFormat="1" applyFont="1" applyFill="1" applyBorder="1" applyAlignment="1">
      <alignment/>
      <protection/>
    </xf>
    <xf numFmtId="0" fontId="3" fillId="0" borderId="135" xfId="22" applyNumberFormat="1" applyFont="1" applyFill="1" applyBorder="1" applyAlignment="1">
      <alignment/>
      <protection/>
    </xf>
    <xf numFmtId="3" fontId="3" fillId="0" borderId="109" xfId="22" applyNumberFormat="1" applyFont="1" applyFill="1" applyBorder="1" applyAlignment="1">
      <alignment/>
      <protection/>
    </xf>
    <xf numFmtId="0" fontId="3" fillId="0" borderId="106" xfId="22" applyNumberFormat="1" applyFont="1" applyFill="1" applyBorder="1" applyAlignment="1">
      <alignment/>
      <protection/>
    </xf>
    <xf numFmtId="187" fontId="3" fillId="0" borderId="109" xfId="22" applyNumberFormat="1" applyFont="1" applyFill="1" applyBorder="1" applyAlignment="1">
      <alignment/>
      <protection/>
    </xf>
    <xf numFmtId="3" fontId="3" fillId="0" borderId="106" xfId="22" applyNumberFormat="1" applyFont="1" applyFill="1" applyBorder="1" applyAlignment="1">
      <alignment/>
      <protection/>
    </xf>
    <xf numFmtId="187" fontId="3" fillId="0" borderId="136" xfId="22" applyNumberFormat="1" applyFont="1" applyFill="1" applyBorder="1" applyAlignment="1">
      <alignment/>
      <protection/>
    </xf>
    <xf numFmtId="0" fontId="2" fillId="0" borderId="14" xfId="22" applyNumberFormat="1" applyFont="1" applyFill="1" applyBorder="1" applyAlignment="1">
      <alignment/>
      <protection/>
    </xf>
    <xf numFmtId="0" fontId="10" fillId="0" borderId="8" xfId="22" applyNumberFormat="1" applyFont="1" applyFill="1" applyBorder="1" applyAlignment="1">
      <alignment/>
      <protection/>
    </xf>
    <xf numFmtId="3" fontId="10" fillId="0" borderId="0" xfId="22" applyNumberFormat="1" applyFont="1" applyFill="1" applyBorder="1" applyAlignment="1">
      <alignment/>
      <protection/>
    </xf>
    <xf numFmtId="0" fontId="10" fillId="0" borderId="14" xfId="22" applyNumberFormat="1" applyFont="1" applyFill="1" applyBorder="1" applyAlignment="1">
      <alignment/>
      <protection/>
    </xf>
    <xf numFmtId="3" fontId="10" fillId="0" borderId="14" xfId="22" applyNumberFormat="1" applyFont="1" applyFill="1" applyBorder="1" applyAlignment="1">
      <alignment/>
      <protection/>
    </xf>
    <xf numFmtId="3" fontId="10" fillId="0" borderId="59" xfId="22" applyNumberFormat="1" applyFont="1" applyFill="1" applyBorder="1" applyAlignment="1">
      <alignment/>
      <protection/>
    </xf>
    <xf numFmtId="0" fontId="9" fillId="0" borderId="26" xfId="22" applyNumberFormat="1" applyFont="1" applyFill="1" applyBorder="1" applyAlignment="1">
      <alignment/>
      <protection/>
    </xf>
    <xf numFmtId="0" fontId="3" fillId="0" borderId="26" xfId="22" applyNumberFormat="1" applyFont="1" applyFill="1" applyBorder="1" applyAlignment="1">
      <alignment/>
      <protection/>
    </xf>
    <xf numFmtId="187" fontId="3" fillId="0" borderId="28" xfId="22" applyNumberFormat="1" applyFont="1" applyFill="1" applyBorder="1" applyAlignment="1">
      <alignment/>
      <protection/>
    </xf>
    <xf numFmtId="3" fontId="3" fillId="0" borderId="26" xfId="22" applyNumberFormat="1" applyFont="1" applyFill="1" applyBorder="1" applyAlignment="1">
      <alignment/>
      <protection/>
    </xf>
    <xf numFmtId="0" fontId="9" fillId="0" borderId="14" xfId="22" applyNumberFormat="1" applyFont="1" applyFill="1" applyBorder="1" applyAlignment="1">
      <alignment/>
      <protection/>
    </xf>
    <xf numFmtId="0" fontId="3" fillId="0" borderId="14" xfId="22" applyNumberFormat="1" applyFont="1" applyFill="1" applyBorder="1" applyAlignment="1">
      <alignment/>
      <protection/>
    </xf>
    <xf numFmtId="187" fontId="3" fillId="0" borderId="0" xfId="22" applyNumberFormat="1" applyFont="1" applyFill="1" applyBorder="1" applyAlignment="1">
      <alignment/>
      <protection/>
    </xf>
    <xf numFmtId="3" fontId="3" fillId="0" borderId="14" xfId="22" applyNumberFormat="1" applyFont="1" applyFill="1" applyBorder="1" applyAlignment="1">
      <alignment/>
      <protection/>
    </xf>
    <xf numFmtId="0" fontId="3" fillId="0" borderId="14" xfId="22" applyNumberFormat="1" applyFont="1" applyFill="1" applyBorder="1" applyAlignment="1">
      <alignment horizontal="right"/>
      <protection/>
    </xf>
    <xf numFmtId="0" fontId="3" fillId="0" borderId="0" xfId="22" applyNumberFormat="1" applyFont="1" applyFill="1" applyBorder="1" applyAlignment="1">
      <alignment horizontal="right"/>
      <protection/>
    </xf>
    <xf numFmtId="0" fontId="3" fillId="0" borderId="14" xfId="22" applyNumberFormat="1" applyFont="1" applyFill="1" applyAlignment="1">
      <alignment horizontal="right"/>
      <protection/>
    </xf>
    <xf numFmtId="0" fontId="3" fillId="0" borderId="0" xfId="22" applyNumberFormat="1" applyFont="1" applyFill="1" applyAlignment="1">
      <alignment horizontal="right"/>
      <protection/>
    </xf>
    <xf numFmtId="0" fontId="10" fillId="0" borderId="59" xfId="22" applyNumberFormat="1" applyFont="1" applyFill="1" applyBorder="1" applyAlignment="1">
      <alignment horizontal="right"/>
      <protection/>
    </xf>
    <xf numFmtId="187" fontId="10" fillId="0" borderId="137" xfId="22" applyNumberFormat="1" applyFont="1" applyFill="1" applyBorder="1" applyAlignment="1">
      <alignment/>
      <protection/>
    </xf>
    <xf numFmtId="187" fontId="10" fillId="0" borderId="138" xfId="22" applyNumberFormat="1" applyFont="1" applyFill="1" applyBorder="1" applyAlignment="1">
      <alignment/>
      <protection/>
    </xf>
    <xf numFmtId="187" fontId="10" fillId="0" borderId="139" xfId="22" applyNumberFormat="1" applyFont="1" applyFill="1" applyBorder="1" applyAlignment="1">
      <alignment/>
      <protection/>
    </xf>
    <xf numFmtId="0" fontId="9" fillId="0" borderId="54" xfId="22" applyNumberFormat="1" applyFont="1" applyFill="1" applyBorder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3" fontId="3" fillId="0" borderId="10" xfId="22" applyNumberFormat="1" applyFont="1" applyFill="1" applyBorder="1" applyAlignment="1">
      <alignment/>
      <protection/>
    </xf>
    <xf numFmtId="0" fontId="3" fillId="0" borderId="54" xfId="22" applyNumberFormat="1" applyFont="1" applyFill="1" applyBorder="1" applyAlignment="1">
      <alignment horizontal="right"/>
      <protection/>
    </xf>
    <xf numFmtId="0" fontId="3" fillId="0" borderId="10" xfId="22" applyNumberFormat="1" applyFont="1" applyFill="1" applyBorder="1" applyAlignment="1">
      <alignment horizontal="right"/>
      <protection/>
    </xf>
    <xf numFmtId="3" fontId="3" fillId="0" borderId="54" xfId="22" applyNumberFormat="1" applyFont="1" applyFill="1" applyBorder="1" applyAlignment="1">
      <alignment/>
      <protection/>
    </xf>
    <xf numFmtId="187" fontId="3" fillId="0" borderId="10" xfId="22" applyNumberFormat="1" applyFont="1" applyFill="1" applyBorder="1" applyAlignment="1">
      <alignment/>
      <protection/>
    </xf>
    <xf numFmtId="187" fontId="3" fillId="0" borderId="140" xfId="22" applyNumberFormat="1" applyFont="1" applyFill="1" applyBorder="1" applyAlignment="1">
      <alignment/>
      <protection/>
    </xf>
    <xf numFmtId="0" fontId="2" fillId="0" borderId="59" xfId="22" applyNumberFormat="1" applyFont="1" applyFill="1" applyBorder="1" applyAlignment="1">
      <alignment/>
      <protection/>
    </xf>
    <xf numFmtId="3" fontId="10" fillId="0" borderId="141" xfId="22" applyNumberFormat="1" applyFont="1" applyFill="1" applyBorder="1" applyAlignment="1">
      <alignment/>
      <protection/>
    </xf>
    <xf numFmtId="3" fontId="10" fillId="0" borderId="137" xfId="22" applyNumberFormat="1" applyFont="1" applyFill="1" applyBorder="1" applyAlignment="1">
      <alignment/>
      <protection/>
    </xf>
    <xf numFmtId="0" fontId="9" fillId="0" borderId="64" xfId="22" applyNumberFormat="1" applyFont="1" applyFill="1" applyBorder="1" applyAlignment="1">
      <alignment/>
      <protection/>
    </xf>
    <xf numFmtId="0" fontId="3" fillId="0" borderId="65" xfId="22" applyNumberFormat="1" applyFont="1" applyFill="1" applyBorder="1" applyAlignment="1">
      <alignment/>
      <protection/>
    </xf>
    <xf numFmtId="3" fontId="3" fillId="0" borderId="69" xfId="22" applyNumberFormat="1" applyFont="1" applyFill="1" applyBorder="1" applyAlignment="1">
      <alignment/>
      <protection/>
    </xf>
    <xf numFmtId="0" fontId="3" fillId="0" borderId="64" xfId="22" applyNumberFormat="1" applyFont="1" applyFill="1" applyBorder="1" applyAlignment="1">
      <alignment/>
      <protection/>
    </xf>
    <xf numFmtId="187" fontId="3" fillId="0" borderId="69" xfId="22" applyNumberFormat="1" applyFont="1" applyFill="1" applyBorder="1" applyAlignment="1">
      <alignment/>
      <protection/>
    </xf>
    <xf numFmtId="3" fontId="3" fillId="0" borderId="64" xfId="22" applyNumberFormat="1" applyFont="1" applyFill="1" applyBorder="1" applyAlignment="1">
      <alignment/>
      <protection/>
    </xf>
    <xf numFmtId="187" fontId="3" fillId="0" borderId="142" xfId="22" applyNumberFormat="1" applyFont="1" applyFill="1" applyBorder="1" applyAlignment="1">
      <alignment/>
      <protection/>
    </xf>
    <xf numFmtId="0" fontId="9" fillId="0" borderId="0" xfId="22" applyNumberFormat="1" applyFont="1" applyFill="1" applyBorder="1" applyAlignment="1">
      <alignment/>
      <protection/>
    </xf>
    <xf numFmtId="0" fontId="3" fillId="0" borderId="0" xfId="22" applyNumberFormat="1" applyFont="1" applyBorder="1" applyAlignment="1">
      <alignment/>
      <protection/>
    </xf>
    <xf numFmtId="0" fontId="9" fillId="0" borderId="0" xfId="22" applyNumberFormat="1" applyFont="1" applyFill="1" applyBorder="1" applyAlignment="1">
      <alignment horizontal="center"/>
      <protection/>
    </xf>
    <xf numFmtId="0" fontId="3" fillId="0" borderId="10" xfId="22" applyNumberFormat="1" applyFont="1" applyFill="1" applyBorder="1" applyAlignment="1">
      <alignment/>
      <protection/>
    </xf>
    <xf numFmtId="0" fontId="9" fillId="0" borderId="3" xfId="22" applyNumberFormat="1" applyFont="1" applyFill="1" applyBorder="1" applyAlignment="1">
      <alignment horizontal="center"/>
      <protection/>
    </xf>
    <xf numFmtId="0" fontId="3" fillId="0" borderId="143" xfId="22" applyNumberFormat="1" applyFont="1" applyFill="1" applyBorder="1" applyAlignment="1">
      <alignment/>
      <protection/>
    </xf>
    <xf numFmtId="0" fontId="3" fillId="0" borderId="144" xfId="22" applyNumberFormat="1" applyFont="1" applyFill="1" applyBorder="1" applyAlignment="1">
      <alignment/>
      <protection/>
    </xf>
    <xf numFmtId="0" fontId="3" fillId="0" borderId="145" xfId="22" applyNumberFormat="1" applyFont="1" applyFill="1" applyBorder="1" applyAlignment="1">
      <alignment/>
      <protection/>
    </xf>
    <xf numFmtId="0" fontId="9" fillId="0" borderId="8" xfId="22" applyNumberFormat="1" applyFont="1" applyFill="1" applyBorder="1" applyAlignment="1">
      <alignment horizontal="center"/>
      <protection/>
    </xf>
    <xf numFmtId="0" fontId="9" fillId="0" borderId="8" xfId="22" applyNumberFormat="1" applyFont="1" applyFill="1" applyBorder="1" applyAlignment="1">
      <alignment/>
      <protection/>
    </xf>
    <xf numFmtId="0" fontId="9" fillId="0" borderId="5" xfId="22" applyNumberFormat="1" applyFont="1" applyFill="1" applyBorder="1" applyAlignment="1">
      <alignment/>
      <protection/>
    </xf>
    <xf numFmtId="0" fontId="3" fillId="0" borderId="69" xfId="22" applyNumberFormat="1" applyFont="1" applyFill="1" applyBorder="1" applyAlignment="1">
      <alignment/>
      <protection/>
    </xf>
    <xf numFmtId="0" fontId="3" fillId="0" borderId="69" xfId="22" applyNumberFormat="1" applyFont="1" applyFill="1" applyBorder="1" applyAlignment="1">
      <alignment horizontal="center"/>
      <protection/>
    </xf>
    <xf numFmtId="0" fontId="3" fillId="0" borderId="142" xfId="22" applyNumberFormat="1" applyFont="1" applyFill="1" applyBorder="1" applyAlignment="1">
      <alignment horizontal="center"/>
      <protection/>
    </xf>
    <xf numFmtId="0" fontId="9" fillId="0" borderId="45" xfId="22" applyNumberFormat="1" applyFont="1" applyFill="1" applyBorder="1" applyAlignment="1">
      <alignment/>
      <protection/>
    </xf>
    <xf numFmtId="0" fontId="10" fillId="0" borderId="146" xfId="22" applyNumberFormat="1" applyFont="1" applyFill="1" applyBorder="1" applyAlignment="1">
      <alignment/>
      <protection/>
    </xf>
    <xf numFmtId="0" fontId="3" fillId="0" borderId="78" xfId="22" applyNumberFormat="1" applyFont="1" applyFill="1" applyBorder="1" applyAlignment="1">
      <alignment/>
      <protection/>
    </xf>
    <xf numFmtId="3" fontId="3" fillId="0" borderId="83" xfId="22" applyNumberFormat="1" applyFont="1" applyFill="1" applyBorder="1" applyAlignment="1">
      <alignment/>
      <protection/>
    </xf>
    <xf numFmtId="0" fontId="3" fillId="0" borderId="45" xfId="22" applyNumberFormat="1" applyFont="1" applyFill="1" applyBorder="1" applyAlignment="1">
      <alignment horizontal="right"/>
      <protection/>
    </xf>
    <xf numFmtId="0" fontId="3" fillId="0" borderId="83" xfId="22" applyNumberFormat="1" applyFont="1" applyFill="1" applyBorder="1" applyAlignment="1">
      <alignment horizontal="right"/>
      <protection/>
    </xf>
    <xf numFmtId="3" fontId="3" fillId="0" borderId="45" xfId="22" applyNumberFormat="1" applyFont="1" applyFill="1" applyBorder="1" applyAlignment="1">
      <alignment/>
      <protection/>
    </xf>
    <xf numFmtId="187" fontId="3" fillId="0" borderId="83" xfId="22" applyNumberFormat="1" applyFont="1" applyFill="1" applyBorder="1" applyAlignment="1">
      <alignment/>
      <protection/>
    </xf>
    <xf numFmtId="187" fontId="3" fillId="0" borderId="147" xfId="22" applyNumberFormat="1" applyFont="1" applyFill="1" applyBorder="1" applyAlignment="1">
      <alignment/>
      <protection/>
    </xf>
    <xf numFmtId="3" fontId="3" fillId="0" borderId="14" xfId="22" applyNumberFormat="1" applyFont="1" applyFill="1" applyBorder="1" applyAlignment="1">
      <alignment horizontal="right"/>
      <protection/>
    </xf>
    <xf numFmtId="0" fontId="13" fillId="0" borderId="0" xfId="23" applyFont="1" applyBorder="1" applyAlignment="1">
      <alignment horizontal="center" vertical="center"/>
      <protection/>
    </xf>
    <xf numFmtId="0" fontId="3" fillId="0" borderId="133" xfId="22" applyNumberFormat="1" applyFont="1" applyFill="1" applyBorder="1" applyAlignment="1">
      <alignment horizontal="right"/>
      <protection/>
    </xf>
    <xf numFmtId="0" fontId="3" fillId="0" borderId="54" xfId="22" applyNumberFormat="1" applyFont="1" applyFill="1" applyBorder="1" applyAlignment="1">
      <alignment/>
      <protection/>
    </xf>
    <xf numFmtId="0" fontId="2" fillId="0" borderId="14" xfId="22" applyNumberFormat="1" applyFont="1" applyFill="1" applyAlignment="1">
      <alignment/>
      <protection/>
    </xf>
    <xf numFmtId="3" fontId="10" fillId="0" borderId="14" xfId="22" applyNumberFormat="1" applyFont="1" applyFill="1" applyAlignment="1">
      <alignment/>
      <protection/>
    </xf>
    <xf numFmtId="187" fontId="3" fillId="0" borderId="15" xfId="22" applyNumberFormat="1" applyFont="1" applyFill="1" applyAlignment="1">
      <alignment/>
      <protection/>
    </xf>
    <xf numFmtId="0" fontId="11" fillId="0" borderId="0" xfId="23" applyNumberFormat="1" applyFont="1" applyAlignment="1">
      <alignment vertical="top"/>
      <protection/>
    </xf>
    <xf numFmtId="0" fontId="12" fillId="0" borderId="0" xfId="23" applyNumberFormat="1" applyFont="1" applyAlignment="1">
      <alignment/>
      <protection/>
    </xf>
    <xf numFmtId="0" fontId="13" fillId="0" borderId="0" xfId="23" applyNumberFormat="1" applyFont="1" applyAlignment="1">
      <alignment/>
      <protection/>
    </xf>
    <xf numFmtId="0" fontId="3" fillId="0" borderId="0" xfId="23" applyNumberFormat="1" applyAlignment="1">
      <alignment/>
      <protection/>
    </xf>
    <xf numFmtId="0" fontId="12" fillId="0" borderId="148" xfId="23" applyNumberFormat="1" applyFont="1" applyBorder="1" applyAlignment="1">
      <alignment horizontal="center" vertical="center"/>
      <protection/>
    </xf>
    <xf numFmtId="0" fontId="12" fillId="0" borderId="149" xfId="23" applyNumberFormat="1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150" xfId="23" applyFont="1" applyBorder="1" applyAlignment="1">
      <alignment horizontal="center" vertical="center"/>
      <protection/>
    </xf>
    <xf numFmtId="0" fontId="12" fillId="0" borderId="151" xfId="23" applyFont="1" applyBorder="1" applyAlignment="1">
      <alignment horizontal="center" vertical="center"/>
      <protection/>
    </xf>
    <xf numFmtId="0" fontId="12" fillId="0" borderId="152" xfId="23" applyFont="1" applyBorder="1" applyAlignment="1">
      <alignment horizontal="center" vertical="center"/>
      <protection/>
    </xf>
    <xf numFmtId="0" fontId="12" fillId="0" borderId="153" xfId="23" applyFont="1" applyBorder="1" applyAlignment="1">
      <alignment horizontal="center" vertical="center"/>
      <protection/>
    </xf>
    <xf numFmtId="0" fontId="12" fillId="0" borderId="154" xfId="23" applyFont="1" applyBorder="1" applyAlignment="1">
      <alignment horizontal="center" vertical="center"/>
      <protection/>
    </xf>
    <xf numFmtId="0" fontId="12" fillId="0" borderId="155" xfId="23" applyFont="1" applyBorder="1" applyAlignment="1">
      <alignment horizontal="center" vertical="center"/>
      <protection/>
    </xf>
    <xf numFmtId="0" fontId="12" fillId="0" borderId="156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3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157" xfId="23" applyFont="1" applyBorder="1" applyAlignment="1">
      <alignment horizontal="center" vertical="center"/>
      <protection/>
    </xf>
    <xf numFmtId="0" fontId="12" fillId="0" borderId="158" xfId="23" applyFont="1" applyBorder="1" applyAlignment="1">
      <alignment horizontal="center" vertical="center"/>
      <protection/>
    </xf>
    <xf numFmtId="0" fontId="12" fillId="0" borderId="159" xfId="23" applyFont="1" applyBorder="1" applyAlignment="1">
      <alignment horizontal="center" vertical="center"/>
      <protection/>
    </xf>
    <xf numFmtId="0" fontId="12" fillId="0" borderId="160" xfId="23" applyFont="1" applyBorder="1" applyAlignment="1">
      <alignment horizontal="center" vertical="center"/>
      <protection/>
    </xf>
    <xf numFmtId="0" fontId="12" fillId="0" borderId="161" xfId="23" applyFont="1" applyBorder="1" applyAlignment="1">
      <alignment horizontal="center" vertical="center"/>
      <protection/>
    </xf>
    <xf numFmtId="0" fontId="12" fillId="0" borderId="162" xfId="23" applyFont="1" applyBorder="1" applyAlignment="1">
      <alignment horizontal="center" vertical="center"/>
      <protection/>
    </xf>
    <xf numFmtId="0" fontId="12" fillId="0" borderId="163" xfId="23" applyFont="1" applyBorder="1" applyAlignment="1">
      <alignment horizontal="center" vertical="center"/>
      <protection/>
    </xf>
    <xf numFmtId="0" fontId="12" fillId="0" borderId="164" xfId="23" applyFont="1" applyBorder="1" applyAlignment="1">
      <alignment horizontal="center" vertical="center"/>
      <protection/>
    </xf>
    <xf numFmtId="0" fontId="15" fillId="0" borderId="165" xfId="23" applyNumberFormat="1" applyFont="1" applyFill="1" applyBorder="1" applyAlignment="1">
      <alignment horizontal="center"/>
      <protection/>
    </xf>
    <xf numFmtId="0" fontId="15" fillId="0" borderId="8" xfId="23" applyNumberFormat="1" applyFont="1" applyFill="1" applyBorder="1" applyAlignment="1">
      <alignment horizontal="left"/>
      <protection/>
    </xf>
    <xf numFmtId="41" fontId="15" fillId="0" borderId="8" xfId="23" applyNumberFormat="1" applyFont="1" applyBorder="1" applyAlignment="1">
      <alignment/>
      <protection/>
    </xf>
    <xf numFmtId="192" fontId="15" fillId="0" borderId="166" xfId="23" applyNumberFormat="1" applyFont="1" applyBorder="1" applyAlignment="1">
      <alignment/>
      <protection/>
    </xf>
    <xf numFmtId="192" fontId="15" fillId="0" borderId="167" xfId="23" applyNumberFormat="1" applyFont="1" applyBorder="1" applyAlignment="1">
      <alignment/>
      <protection/>
    </xf>
    <xf numFmtId="192" fontId="15" fillId="0" borderId="168" xfId="23" applyNumberFormat="1" applyFont="1" applyBorder="1" applyAlignment="1">
      <alignment/>
      <protection/>
    </xf>
    <xf numFmtId="192" fontId="15" fillId="0" borderId="169" xfId="23" applyNumberFormat="1" applyFont="1" applyBorder="1" applyAlignment="1">
      <alignment/>
      <protection/>
    </xf>
    <xf numFmtId="192" fontId="15" fillId="0" borderId="170" xfId="23" applyNumberFormat="1" applyFont="1" applyBorder="1" applyAlignment="1">
      <alignment/>
      <protection/>
    </xf>
    <xf numFmtId="41" fontId="15" fillId="0" borderId="171" xfId="23" applyNumberFormat="1" applyFont="1" applyBorder="1" applyAlignment="1">
      <alignment/>
      <protection/>
    </xf>
    <xf numFmtId="41" fontId="15" fillId="0" borderId="0" xfId="23" applyNumberFormat="1" applyFont="1" applyBorder="1" applyAlignment="1">
      <alignment/>
      <protection/>
    </xf>
    <xf numFmtId="41" fontId="16" fillId="0" borderId="0" xfId="23" applyNumberFormat="1" applyFont="1" applyBorder="1" applyAlignment="1">
      <alignment/>
      <protection/>
    </xf>
    <xf numFmtId="0" fontId="10" fillId="0" borderId="0" xfId="23" applyNumberFormat="1" applyFont="1" applyAlignment="1">
      <alignment/>
      <protection/>
    </xf>
    <xf numFmtId="0" fontId="15" fillId="0" borderId="172" xfId="23" applyNumberFormat="1" applyFont="1" applyFill="1" applyBorder="1" applyAlignment="1">
      <alignment horizontal="left"/>
      <protection/>
    </xf>
    <xf numFmtId="0" fontId="15" fillId="0" borderId="166" xfId="23" applyNumberFormat="1" applyFont="1" applyFill="1" applyBorder="1" applyAlignment="1">
      <alignment horizontal="center"/>
      <protection/>
    </xf>
    <xf numFmtId="41" fontId="15" fillId="0" borderId="166" xfId="23" applyNumberFormat="1" applyFont="1" applyBorder="1" applyAlignment="1">
      <alignment/>
      <protection/>
    </xf>
    <xf numFmtId="41" fontId="15" fillId="0" borderId="173" xfId="23" applyNumberFormat="1" applyFont="1" applyBorder="1" applyAlignment="1">
      <alignment/>
      <protection/>
    </xf>
    <xf numFmtId="41" fontId="15" fillId="0" borderId="174" xfId="23" applyNumberFormat="1" applyFont="1" applyBorder="1" applyAlignment="1">
      <alignment/>
      <protection/>
    </xf>
    <xf numFmtId="41" fontId="17" fillId="0" borderId="0" xfId="23" applyNumberFormat="1" applyFont="1" applyBorder="1" applyAlignment="1">
      <alignment/>
      <protection/>
    </xf>
    <xf numFmtId="0" fontId="14" fillId="0" borderId="171" xfId="23" applyNumberFormat="1" applyFont="1" applyFill="1" applyBorder="1" applyAlignment="1">
      <alignment horizontal="center"/>
      <protection/>
    </xf>
    <xf numFmtId="0" fontId="14" fillId="0" borderId="8" xfId="23" applyNumberFormat="1" applyFont="1" applyFill="1" applyBorder="1" applyAlignment="1">
      <alignment horizontal="center"/>
      <protection/>
    </xf>
    <xf numFmtId="41" fontId="14" fillId="0" borderId="8" xfId="23" applyNumberFormat="1" applyFont="1" applyBorder="1" applyAlignment="1">
      <alignment/>
      <protection/>
    </xf>
    <xf numFmtId="41" fontId="14" fillId="0" borderId="0" xfId="23" applyNumberFormat="1" applyFont="1" applyBorder="1" applyAlignment="1">
      <alignment/>
      <protection/>
    </xf>
    <xf numFmtId="41" fontId="14" fillId="0" borderId="14" xfId="23" applyNumberFormat="1" applyFont="1" applyBorder="1" applyAlignment="1">
      <alignment/>
      <protection/>
    </xf>
    <xf numFmtId="192" fontId="14" fillId="0" borderId="8" xfId="23" applyNumberFormat="1" applyFont="1" applyBorder="1" applyAlignment="1">
      <alignment/>
      <protection/>
    </xf>
    <xf numFmtId="192" fontId="14" fillId="0" borderId="0" xfId="23" applyNumberFormat="1" applyFont="1" applyBorder="1" applyAlignment="1">
      <alignment/>
      <protection/>
    </xf>
    <xf numFmtId="192" fontId="14" fillId="0" borderId="175" xfId="23" applyNumberFormat="1" applyFont="1" applyBorder="1" applyAlignment="1">
      <alignment/>
      <protection/>
    </xf>
    <xf numFmtId="192" fontId="14" fillId="0" borderId="7" xfId="23" applyNumberFormat="1" applyFont="1" applyBorder="1" applyAlignment="1">
      <alignment/>
      <protection/>
    </xf>
    <xf numFmtId="192" fontId="14" fillId="0" borderId="156" xfId="23" applyNumberFormat="1" applyFont="1" applyBorder="1" applyAlignment="1">
      <alignment/>
      <protection/>
    </xf>
    <xf numFmtId="41" fontId="18" fillId="0" borderId="0" xfId="23" applyNumberFormat="1" applyFont="1" applyBorder="1" applyAlignment="1">
      <alignment/>
      <protection/>
    </xf>
    <xf numFmtId="41" fontId="19" fillId="0" borderId="0" xfId="23" applyNumberFormat="1" applyFont="1" applyBorder="1" applyAlignment="1">
      <alignment/>
      <protection/>
    </xf>
    <xf numFmtId="0" fontId="15" fillId="0" borderId="176" xfId="23" applyNumberFormat="1" applyFont="1" applyFill="1" applyBorder="1" applyAlignment="1">
      <alignment horizontal="left"/>
      <protection/>
    </xf>
    <xf numFmtId="0" fontId="15" fillId="0" borderId="177" xfId="23" applyNumberFormat="1" applyFont="1" applyFill="1" applyBorder="1" applyAlignment="1">
      <alignment horizontal="center"/>
      <protection/>
    </xf>
    <xf numFmtId="41" fontId="15" fillId="0" borderId="177" xfId="23" applyNumberFormat="1" applyFont="1" applyBorder="1" applyAlignment="1">
      <alignment/>
      <protection/>
    </xf>
    <xf numFmtId="192" fontId="15" fillId="0" borderId="177" xfId="23" applyNumberFormat="1" applyFont="1" applyBorder="1" applyAlignment="1">
      <alignment/>
      <protection/>
    </xf>
    <xf numFmtId="192" fontId="15" fillId="0" borderId="178" xfId="23" applyNumberFormat="1" applyFont="1" applyBorder="1" applyAlignment="1">
      <alignment/>
      <protection/>
    </xf>
    <xf numFmtId="192" fontId="15" fillId="0" borderId="179" xfId="23" applyNumberFormat="1" applyFont="1" applyBorder="1" applyAlignment="1">
      <alignment/>
      <protection/>
    </xf>
    <xf numFmtId="192" fontId="15" fillId="0" borderId="180" xfId="23" applyNumberFormat="1" applyFont="1" applyBorder="1" applyAlignment="1">
      <alignment/>
      <protection/>
    </xf>
    <xf numFmtId="192" fontId="15" fillId="0" borderId="181" xfId="23" applyNumberFormat="1" applyFont="1" applyBorder="1" applyAlignment="1">
      <alignment/>
      <protection/>
    </xf>
    <xf numFmtId="41" fontId="20" fillId="0" borderId="0" xfId="23" applyNumberFormat="1" applyFont="1" applyBorder="1" applyAlignment="1">
      <alignment/>
      <protection/>
    </xf>
    <xf numFmtId="0" fontId="14" fillId="0" borderId="165" xfId="23" applyNumberFormat="1" applyFont="1" applyFill="1" applyBorder="1" applyAlignment="1">
      <alignment horizontal="center"/>
      <protection/>
    </xf>
    <xf numFmtId="0" fontId="14" fillId="0" borderId="182" xfId="23" applyNumberFormat="1" applyFont="1" applyFill="1" applyBorder="1" applyAlignment="1">
      <alignment horizontal="center"/>
      <protection/>
    </xf>
    <xf numFmtId="0" fontId="14" fillId="0" borderId="183" xfId="23" applyNumberFormat="1" applyFont="1" applyFill="1" applyBorder="1" applyAlignment="1">
      <alignment horizontal="center"/>
      <protection/>
    </xf>
    <xf numFmtId="41" fontId="14" fillId="0" borderId="183" xfId="23" applyNumberFormat="1" applyFont="1" applyBorder="1" applyAlignment="1">
      <alignment/>
      <protection/>
    </xf>
    <xf numFmtId="192" fontId="14" fillId="0" borderId="183" xfId="23" applyNumberFormat="1" applyFont="1" applyBorder="1" applyAlignment="1">
      <alignment/>
      <protection/>
    </xf>
    <xf numFmtId="192" fontId="14" fillId="0" borderId="184" xfId="23" applyNumberFormat="1" applyFont="1" applyBorder="1" applyAlignment="1">
      <alignment/>
      <protection/>
    </xf>
    <xf numFmtId="0" fontId="14" fillId="0" borderId="185" xfId="23" applyNumberFormat="1" applyFont="1" applyFill="1" applyBorder="1" applyAlignment="1">
      <alignment horizontal="center"/>
      <protection/>
    </xf>
    <xf numFmtId="0" fontId="14" fillId="0" borderId="5" xfId="23" applyNumberFormat="1" applyFont="1" applyFill="1" applyBorder="1" applyAlignment="1">
      <alignment horizontal="center"/>
      <protection/>
    </xf>
    <xf numFmtId="41" fontId="14" fillId="0" borderId="5" xfId="23" applyNumberFormat="1" applyFont="1" applyBorder="1" applyAlignment="1">
      <alignment/>
      <protection/>
    </xf>
    <xf numFmtId="192" fontId="14" fillId="0" borderId="5" xfId="23" applyNumberFormat="1" applyFont="1" applyBorder="1" applyAlignment="1">
      <alignment/>
      <protection/>
    </xf>
    <xf numFmtId="192" fontId="14" fillId="0" borderId="186" xfId="23" applyNumberFormat="1" applyFont="1" applyBorder="1" applyAlignment="1">
      <alignment/>
      <protection/>
    </xf>
    <xf numFmtId="0" fontId="15" fillId="0" borderId="165" xfId="23" applyNumberFormat="1" applyFont="1" applyFill="1" applyBorder="1" applyAlignment="1">
      <alignment horizontal="left"/>
      <protection/>
    </xf>
    <xf numFmtId="0" fontId="15" fillId="0" borderId="8" xfId="23" applyNumberFormat="1" applyFont="1" applyFill="1" applyBorder="1" applyAlignment="1">
      <alignment horizontal="center"/>
      <protection/>
    </xf>
    <xf numFmtId="192" fontId="14" fillId="0" borderId="187" xfId="23" applyNumberFormat="1" applyFont="1" applyBorder="1" applyAlignment="1">
      <alignment/>
      <protection/>
    </xf>
    <xf numFmtId="0" fontId="14" fillId="0" borderId="188" xfId="23" applyNumberFormat="1" applyFont="1" applyFill="1" applyBorder="1" applyAlignment="1">
      <alignment horizontal="center"/>
      <protection/>
    </xf>
    <xf numFmtId="0" fontId="14" fillId="0" borderId="189" xfId="23" applyNumberFormat="1" applyFont="1" applyFill="1" applyBorder="1" applyAlignment="1">
      <alignment horizontal="center"/>
      <protection/>
    </xf>
    <xf numFmtId="41" fontId="14" fillId="0" borderId="189" xfId="23" applyNumberFormat="1" applyFont="1" applyBorder="1" applyAlignment="1">
      <alignment/>
      <protection/>
    </xf>
    <xf numFmtId="41" fontId="14" fillId="0" borderId="190" xfId="23" applyNumberFormat="1" applyFont="1" applyBorder="1" applyAlignment="1">
      <alignment/>
      <protection/>
    </xf>
    <xf numFmtId="41" fontId="14" fillId="0" borderId="191" xfId="23" applyNumberFormat="1" applyFont="1" applyBorder="1" applyAlignment="1">
      <alignment/>
      <protection/>
    </xf>
    <xf numFmtId="192" fontId="14" fillId="0" borderId="189" xfId="23" applyNumberFormat="1" applyFont="1" applyBorder="1" applyAlignment="1">
      <alignment/>
      <protection/>
    </xf>
    <xf numFmtId="192" fontId="14" fillId="0" borderId="190" xfId="23" applyNumberFormat="1" applyFont="1" applyBorder="1" applyAlignment="1">
      <alignment/>
      <protection/>
    </xf>
    <xf numFmtId="192" fontId="14" fillId="0" borderId="192" xfId="23" applyNumberFormat="1" applyFont="1" applyBorder="1" applyAlignment="1">
      <alignment/>
      <protection/>
    </xf>
    <xf numFmtId="192" fontId="14" fillId="0" borderId="193" xfId="23" applyNumberFormat="1" applyFont="1" applyBorder="1" applyAlignment="1">
      <alignment/>
      <protection/>
    </xf>
    <xf numFmtId="192" fontId="14" fillId="0" borderId="194" xfId="23" applyNumberFormat="1" applyFont="1" applyBorder="1" applyAlignment="1">
      <alignment/>
      <protection/>
    </xf>
    <xf numFmtId="0" fontId="14" fillId="0" borderId="172" xfId="23" applyNumberFormat="1" applyFont="1" applyFill="1" applyBorder="1" applyAlignment="1">
      <alignment horizontal="center"/>
      <protection/>
    </xf>
    <xf numFmtId="0" fontId="14" fillId="0" borderId="166" xfId="23" applyNumberFormat="1" applyFont="1" applyFill="1" applyBorder="1" applyAlignment="1">
      <alignment horizontal="center"/>
      <protection/>
    </xf>
    <xf numFmtId="41" fontId="14" fillId="0" borderId="166" xfId="23" applyNumberFormat="1" applyFont="1" applyBorder="1" applyAlignment="1">
      <alignment/>
      <protection/>
    </xf>
    <xf numFmtId="41" fontId="14" fillId="0" borderId="173" xfId="23" applyNumberFormat="1" applyFont="1" applyBorder="1" applyAlignment="1">
      <alignment/>
      <protection/>
    </xf>
    <xf numFmtId="41" fontId="14" fillId="0" borderId="174" xfId="23" applyNumberFormat="1" applyFont="1" applyBorder="1" applyAlignment="1">
      <alignment/>
      <protection/>
    </xf>
    <xf numFmtId="192" fontId="14" fillId="0" borderId="166" xfId="23" applyNumberFormat="1" applyFont="1" applyBorder="1" applyAlignment="1">
      <alignment/>
      <protection/>
    </xf>
    <xf numFmtId="192" fontId="14" fillId="0" borderId="167" xfId="23" applyNumberFormat="1" applyFont="1" applyBorder="1" applyAlignment="1">
      <alignment/>
      <protection/>
    </xf>
    <xf numFmtId="192" fontId="14" fillId="0" borderId="168" xfId="23" applyNumberFormat="1" applyFont="1" applyBorder="1" applyAlignment="1">
      <alignment/>
      <protection/>
    </xf>
    <xf numFmtId="192" fontId="14" fillId="0" borderId="169" xfId="23" applyNumberFormat="1" applyFont="1" applyBorder="1" applyAlignment="1">
      <alignment/>
      <protection/>
    </xf>
    <xf numFmtId="192" fontId="14" fillId="0" borderId="170" xfId="23" applyNumberFormat="1" applyFont="1" applyBorder="1" applyAlignment="1">
      <alignment/>
      <protection/>
    </xf>
    <xf numFmtId="0" fontId="15" fillId="0" borderId="171" xfId="23" applyNumberFormat="1" applyFont="1" applyFill="1" applyBorder="1" applyAlignment="1">
      <alignment horizontal="left"/>
      <protection/>
    </xf>
    <xf numFmtId="0" fontId="14" fillId="0" borderId="195" xfId="23" applyNumberFormat="1" applyFont="1" applyFill="1" applyBorder="1" applyAlignment="1">
      <alignment horizontal="center"/>
      <protection/>
    </xf>
    <xf numFmtId="41" fontId="14" fillId="0" borderId="10" xfId="23" applyNumberFormat="1" applyFont="1" applyBorder="1" applyAlignment="1">
      <alignment/>
      <protection/>
    </xf>
    <xf numFmtId="41" fontId="14" fillId="0" borderId="54" xfId="23" applyNumberFormat="1" applyFont="1" applyBorder="1" applyAlignment="1">
      <alignment/>
      <protection/>
    </xf>
    <xf numFmtId="192" fontId="14" fillId="0" borderId="10" xfId="23" applyNumberFormat="1" applyFont="1" applyBorder="1" applyAlignment="1">
      <alignment/>
      <protection/>
    </xf>
    <xf numFmtId="192" fontId="14" fillId="0" borderId="76" xfId="23" applyNumberFormat="1" applyFont="1" applyBorder="1" applyAlignment="1">
      <alignment/>
      <protection/>
    </xf>
    <xf numFmtId="192" fontId="14" fillId="0" borderId="9" xfId="23" applyNumberFormat="1" applyFont="1" applyBorder="1" applyAlignment="1">
      <alignment/>
      <protection/>
    </xf>
    <xf numFmtId="41" fontId="14" fillId="0" borderId="196" xfId="23" applyNumberFormat="1" applyFont="1" applyBorder="1" applyAlignment="1">
      <alignment/>
      <protection/>
    </xf>
    <xf numFmtId="41" fontId="14" fillId="0" borderId="47" xfId="23" applyNumberFormat="1" applyFont="1" applyBorder="1" applyAlignment="1">
      <alignment/>
      <protection/>
    </xf>
    <xf numFmtId="41" fontId="14" fillId="0" borderId="7" xfId="23" applyNumberFormat="1" applyFont="1" applyBorder="1" applyAlignment="1">
      <alignment/>
      <protection/>
    </xf>
    <xf numFmtId="41" fontId="14" fillId="0" borderId="9" xfId="23" applyNumberFormat="1" applyFont="1" applyBorder="1" applyAlignment="1">
      <alignment/>
      <protection/>
    </xf>
    <xf numFmtId="41" fontId="14" fillId="0" borderId="58" xfId="23" applyNumberFormat="1" applyFont="1" applyBorder="1" applyAlignment="1">
      <alignment/>
      <protection/>
    </xf>
    <xf numFmtId="41" fontId="15" fillId="0" borderId="3" xfId="23" applyNumberFormat="1" applyFont="1" applyBorder="1" applyAlignment="1">
      <alignment/>
      <protection/>
    </xf>
    <xf numFmtId="0" fontId="14" fillId="0" borderId="197" xfId="23" applyNumberFormat="1" applyFont="1" applyFill="1" applyBorder="1" applyAlignment="1">
      <alignment horizontal="center"/>
      <protection/>
    </xf>
    <xf numFmtId="0" fontId="14" fillId="0" borderId="162" xfId="23" applyNumberFormat="1" applyFont="1" applyFill="1" applyBorder="1" applyAlignment="1">
      <alignment horizontal="center"/>
      <protection/>
    </xf>
    <xf numFmtId="41" fontId="14" fillId="0" borderId="162" xfId="23" applyNumberFormat="1" applyFont="1" applyBorder="1" applyAlignment="1">
      <alignment/>
      <protection/>
    </xf>
    <xf numFmtId="41" fontId="14" fillId="0" borderId="198" xfId="23" applyNumberFormat="1" applyFont="1" applyBorder="1" applyAlignment="1">
      <alignment/>
      <protection/>
    </xf>
    <xf numFmtId="41" fontId="14" fillId="0" borderId="199" xfId="23" applyNumberFormat="1" applyFont="1" applyBorder="1" applyAlignment="1">
      <alignment/>
      <protection/>
    </xf>
    <xf numFmtId="192" fontId="14" fillId="0" borderId="162" xfId="23" applyNumberFormat="1" applyFont="1" applyBorder="1" applyAlignment="1">
      <alignment/>
      <protection/>
    </xf>
    <xf numFmtId="192" fontId="14" fillId="0" borderId="198" xfId="23" applyNumberFormat="1" applyFont="1" applyBorder="1" applyAlignment="1">
      <alignment/>
      <protection/>
    </xf>
    <xf numFmtId="192" fontId="14" fillId="0" borderId="200" xfId="23" applyNumberFormat="1" applyFont="1" applyBorder="1" applyAlignment="1">
      <alignment/>
      <protection/>
    </xf>
    <xf numFmtId="192" fontId="14" fillId="0" borderId="201" xfId="23" applyNumberFormat="1" applyFont="1" applyBorder="1" applyAlignment="1">
      <alignment/>
      <protection/>
    </xf>
    <xf numFmtId="192" fontId="14" fillId="0" borderId="164" xfId="23" applyNumberFormat="1" applyFont="1" applyBorder="1" applyAlignment="1">
      <alignment/>
      <protection/>
    </xf>
    <xf numFmtId="0" fontId="14" fillId="0" borderId="0" xfId="23" applyNumberFormat="1" applyFont="1" applyFill="1" applyBorder="1" applyAlignment="1">
      <alignment/>
      <protection/>
    </xf>
    <xf numFmtId="41" fontId="21" fillId="0" borderId="0" xfId="23" applyNumberFormat="1" applyFont="1" applyBorder="1" applyAlignment="1">
      <alignment/>
      <protection/>
    </xf>
    <xf numFmtId="0" fontId="12" fillId="0" borderId="202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41" fontId="14" fillId="0" borderId="3" xfId="23" applyNumberFormat="1" applyFont="1" applyBorder="1" applyAlignment="1">
      <alignment/>
      <protection/>
    </xf>
    <xf numFmtId="41" fontId="14" fillId="0" borderId="169" xfId="23" applyNumberFormat="1" applyFont="1" applyBorder="1" applyAlignment="1">
      <alignment/>
      <protection/>
    </xf>
    <xf numFmtId="41" fontId="14" fillId="0" borderId="193" xfId="23" applyNumberFormat="1" applyFont="1" applyBorder="1" applyAlignment="1">
      <alignment/>
      <protection/>
    </xf>
    <xf numFmtId="41" fontId="14" fillId="0" borderId="203" xfId="23" applyNumberFormat="1" applyFont="1" applyBorder="1" applyAlignment="1">
      <alignment/>
      <protection/>
    </xf>
    <xf numFmtId="41" fontId="15" fillId="0" borderId="47" xfId="23" applyNumberFormat="1" applyFont="1" applyBorder="1" applyAlignment="1">
      <alignment/>
      <protection/>
    </xf>
    <xf numFmtId="41" fontId="14" fillId="0" borderId="204" xfId="23" applyNumberFormat="1" applyFont="1" applyBorder="1" applyAlignment="1">
      <alignment/>
      <protection/>
    </xf>
    <xf numFmtId="192" fontId="14" fillId="0" borderId="13" xfId="23" applyNumberFormat="1" applyFont="1" applyBorder="1" applyAlignment="1">
      <alignment/>
      <protection/>
    </xf>
    <xf numFmtId="41" fontId="14" fillId="0" borderId="205" xfId="23" applyNumberFormat="1" applyFont="1" applyBorder="1" applyAlignment="1">
      <alignment/>
      <protection/>
    </xf>
    <xf numFmtId="41" fontId="14" fillId="0" borderId="206" xfId="23" applyNumberFormat="1" applyFont="1" applyBorder="1" applyAlignment="1">
      <alignment/>
      <protection/>
    </xf>
    <xf numFmtId="41" fontId="14" fillId="0" borderId="207" xfId="23" applyNumberFormat="1" applyFont="1" applyBorder="1" applyAlignment="1">
      <alignment/>
      <protection/>
    </xf>
    <xf numFmtId="192" fontId="14" fillId="0" borderId="208" xfId="23" applyNumberFormat="1" applyFont="1" applyBorder="1" applyAlignment="1">
      <alignment/>
      <protection/>
    </xf>
    <xf numFmtId="192" fontId="14" fillId="0" borderId="205" xfId="23" applyNumberFormat="1" applyFont="1" applyBorder="1" applyAlignment="1">
      <alignment/>
      <protection/>
    </xf>
    <xf numFmtId="41" fontId="14" fillId="0" borderId="201" xfId="23" applyNumberFormat="1" applyFont="1" applyBorder="1" applyAlignment="1">
      <alignment/>
      <protection/>
    </xf>
    <xf numFmtId="41" fontId="14" fillId="0" borderId="209" xfId="23" applyNumberFormat="1" applyFont="1" applyBorder="1" applyAlignment="1">
      <alignment/>
      <protection/>
    </xf>
    <xf numFmtId="0" fontId="13" fillId="0" borderId="0" xfId="23" applyNumberFormat="1" applyFont="1" applyBorder="1" applyAlignment="1">
      <alignment/>
      <protection/>
    </xf>
    <xf numFmtId="187" fontId="13" fillId="0" borderId="0" xfId="23" applyNumberFormat="1" applyFont="1" applyBorder="1" applyAlignment="1">
      <alignment/>
      <protection/>
    </xf>
    <xf numFmtId="187" fontId="13" fillId="0" borderId="0" xfId="23" applyNumberFormat="1" applyFont="1" applyAlignment="1">
      <alignment/>
      <protection/>
    </xf>
    <xf numFmtId="3" fontId="13" fillId="0" borderId="0" xfId="23" applyNumberFormat="1" applyFont="1" applyAlignment="1">
      <alignment/>
      <protection/>
    </xf>
    <xf numFmtId="0" fontId="12" fillId="0" borderId="210" xfId="23" applyFont="1" applyBorder="1" applyAlignment="1">
      <alignment horizontal="center" vertical="center"/>
      <protection/>
    </xf>
    <xf numFmtId="0" fontId="3" fillId="0" borderId="0" xfId="21" applyNumberFormat="1" applyFont="1" applyAlignment="1">
      <alignment horizontal="right"/>
      <protection/>
    </xf>
    <xf numFmtId="0" fontId="3" fillId="0" borderId="0" xfId="22" applyNumberFormat="1" applyFont="1" applyFill="1" applyAlignment="1">
      <alignment horizontal="right"/>
      <protection/>
    </xf>
    <xf numFmtId="0" fontId="13" fillId="0" borderId="0" xfId="23" applyFont="1" applyBorder="1" applyAlignment="1">
      <alignment horizontal="center" vertical="center"/>
      <protection/>
    </xf>
    <xf numFmtId="0" fontId="12" fillId="0" borderId="211" xfId="23" applyFont="1" applyBorder="1" applyAlignment="1">
      <alignment horizontal="center" vertical="center"/>
      <protection/>
    </xf>
    <xf numFmtId="0" fontId="12" fillId="0" borderId="212" xfId="23" applyFont="1" applyBorder="1" applyAlignment="1">
      <alignment horizontal="center" vertical="center"/>
      <protection/>
    </xf>
    <xf numFmtId="0" fontId="12" fillId="0" borderId="213" xfId="23" applyFont="1" applyBorder="1" applyAlignment="1">
      <alignment horizontal="center" vertical="center"/>
      <protection/>
    </xf>
    <xf numFmtId="0" fontId="12" fillId="0" borderId="214" xfId="23" applyFont="1" applyBorder="1" applyAlignment="1">
      <alignment horizontal="center" vertical="center"/>
      <protection/>
    </xf>
    <xf numFmtId="0" fontId="12" fillId="0" borderId="215" xfId="23" applyFont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10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3" xfId="0" applyBorder="1" applyAlignment="1">
      <alignment vertical="top" wrapText="1"/>
    </xf>
    <xf numFmtId="0" fontId="0" fillId="0" borderId="103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7" xfId="20" applyNumberFormat="1" applyFont="1" applyFill="1" applyBorder="1" applyAlignment="1">
      <alignment horizontal="center"/>
      <protection/>
    </xf>
    <xf numFmtId="0" fontId="9" fillId="0" borderId="0" xfId="20" applyNumberFormat="1" applyFont="1" applyFill="1" applyBorder="1" applyAlignment="1">
      <alignment horizontal="center"/>
      <protection/>
    </xf>
    <xf numFmtId="0" fontId="9" fillId="0" borderId="1" xfId="20" applyNumberFormat="1" applyFont="1" applyFill="1" applyBorder="1" applyAlignment="1">
      <alignment horizontal="center"/>
      <protection/>
    </xf>
    <xf numFmtId="0" fontId="9" fillId="0" borderId="103" xfId="20" applyNumberFormat="1" applyFont="1" applyFill="1" applyBorder="1" applyAlignment="1">
      <alignment horizontal="center"/>
      <protection/>
    </xf>
    <xf numFmtId="0" fontId="9" fillId="0" borderId="216" xfId="20" applyNumberFormat="1" applyFont="1" applyFill="1" applyBorder="1" applyAlignment="1">
      <alignment horizontal="center"/>
      <protection/>
    </xf>
    <xf numFmtId="0" fontId="9" fillId="0" borderId="133" xfId="20" applyNumberFormat="1" applyFont="1" applyFill="1" applyBorder="1" applyAlignment="1">
      <alignment horizontal="center"/>
      <protection/>
    </xf>
    <xf numFmtId="0" fontId="9" fillId="0" borderId="73" xfId="20" applyNumberFormat="1" applyFont="1" applyFill="1" applyBorder="1" applyAlignment="1">
      <alignment horizontal="center"/>
      <protection/>
    </xf>
    <xf numFmtId="0" fontId="9" fillId="0" borderId="10" xfId="20" applyNumberFormat="1" applyFont="1" applyBorder="1" applyAlignment="1">
      <alignment horizontal="right"/>
      <protection/>
    </xf>
    <xf numFmtId="0" fontId="3" fillId="0" borderId="59" xfId="21" applyNumberFormat="1" applyFont="1" applyFill="1" applyBorder="1" applyAlignment="1">
      <alignment horizontal="center"/>
      <protection/>
    </xf>
    <xf numFmtId="0" fontId="3" fillId="0" borderId="103" xfId="21" applyNumberFormat="1" applyFont="1" applyFill="1" applyBorder="1" applyAlignment="1">
      <alignment horizontal="center"/>
      <protection/>
    </xf>
    <xf numFmtId="0" fontId="3" fillId="0" borderId="216" xfId="21" applyNumberFormat="1" applyFont="1" applyFill="1" applyBorder="1" applyAlignment="1">
      <alignment horizontal="center"/>
      <protection/>
    </xf>
    <xf numFmtId="0" fontId="3" fillId="0" borderId="64" xfId="21" applyNumberFormat="1" applyFont="1" applyFill="1" applyBorder="1" applyAlignment="1">
      <alignment horizontal="center"/>
      <protection/>
    </xf>
    <xf numFmtId="0" fontId="3" fillId="0" borderId="69" xfId="21" applyNumberFormat="1" applyFont="1" applyFill="1" applyBorder="1" applyAlignment="1">
      <alignment horizontal="center"/>
      <protection/>
    </xf>
    <xf numFmtId="0" fontId="3" fillId="0" borderId="142" xfId="21" applyNumberFormat="1" applyFont="1" applyFill="1" applyBorder="1" applyAlignment="1">
      <alignment horizontal="center"/>
      <protection/>
    </xf>
    <xf numFmtId="0" fontId="3" fillId="0" borderId="14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133" xfId="21" applyNumberFormat="1" applyFont="1" applyFill="1" applyBorder="1" applyAlignment="1">
      <alignment horizontal="center"/>
      <protection/>
    </xf>
    <xf numFmtId="0" fontId="3" fillId="0" borderId="217" xfId="21" applyNumberFormat="1" applyFont="1" applyFill="1" applyBorder="1" applyAlignment="1">
      <alignment horizontal="center"/>
      <protection/>
    </xf>
    <xf numFmtId="0" fontId="12" fillId="0" borderId="218" xfId="23" applyFont="1" applyBorder="1" applyAlignment="1">
      <alignment horizontal="center" vertical="center"/>
      <protection/>
    </xf>
    <xf numFmtId="0" fontId="12" fillId="0" borderId="215" xfId="23" applyFont="1" applyBorder="1" applyAlignment="1">
      <alignment horizontal="center"/>
      <protection/>
    </xf>
    <xf numFmtId="0" fontId="12" fillId="0" borderId="210" xfId="23" applyFont="1" applyBorder="1" applyAlignment="1">
      <alignment horizontal="center"/>
      <protection/>
    </xf>
    <xf numFmtId="0" fontId="12" fillId="0" borderId="219" xfId="23" applyFont="1" applyBorder="1" applyAlignment="1">
      <alignment horizontal="center"/>
      <protection/>
    </xf>
    <xf numFmtId="41" fontId="12" fillId="0" borderId="198" xfId="23" applyNumberFormat="1" applyFont="1" applyBorder="1" applyAlignment="1">
      <alignment horizontal="right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１" xfId="20"/>
    <cellStyle name="標準_統計表２" xfId="21"/>
    <cellStyle name="標準_統計表３" xfId="22"/>
    <cellStyle name="標準_統計表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8</xdr:col>
      <xdr:colOff>209550</xdr:colOff>
      <xdr:row>49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5530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</xdr:row>
      <xdr:rowOff>114300</xdr:rowOff>
    </xdr:from>
    <xdr:to>
      <xdr:col>8</xdr:col>
      <xdr:colOff>228600</xdr:colOff>
      <xdr:row>104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01300"/>
          <a:ext cx="5553075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585" t="s">
        <v>332</v>
      </c>
      <c r="C2" s="585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333</v>
      </c>
    </row>
    <row r="12" spans="2:3" s="1" customFormat="1" ht="20.25" customHeight="1">
      <c r="B12" s="1" t="s">
        <v>16</v>
      </c>
      <c r="C12" s="1" t="s">
        <v>334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62" sqref="A62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24" sqref="A24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ht="21" customHeight="1">
      <c r="A1" s="2" t="s">
        <v>17</v>
      </c>
    </row>
    <row r="2" spans="1:8" ht="15" customHeight="1">
      <c r="A2" s="3"/>
      <c r="B2" s="3"/>
      <c r="C2" s="3"/>
      <c r="D2" s="3"/>
      <c r="E2" s="3"/>
      <c r="F2" s="3"/>
      <c r="G2" s="3" t="s">
        <v>18</v>
      </c>
      <c r="H2" s="3"/>
    </row>
    <row r="3" spans="1:8" ht="15" customHeight="1">
      <c r="A3" s="4" t="s">
        <v>19</v>
      </c>
      <c r="B3" s="588" t="s">
        <v>20</v>
      </c>
      <c r="C3" s="589"/>
      <c r="D3" s="589"/>
      <c r="E3" s="590"/>
      <c r="F3" s="6" t="s">
        <v>21</v>
      </c>
      <c r="G3" s="588" t="s">
        <v>22</v>
      </c>
      <c r="H3" s="591"/>
    </row>
    <row r="4" spans="1:8" ht="15" customHeight="1">
      <c r="A4" s="8"/>
      <c r="B4" s="9" t="s">
        <v>23</v>
      </c>
      <c r="C4" s="9" t="s">
        <v>24</v>
      </c>
      <c r="D4" s="7" t="s">
        <v>25</v>
      </c>
      <c r="E4" s="9" t="s">
        <v>26</v>
      </c>
      <c r="F4" s="10" t="s">
        <v>27</v>
      </c>
      <c r="G4" s="9" t="s">
        <v>25</v>
      </c>
      <c r="H4" s="9" t="s">
        <v>26</v>
      </c>
    </row>
    <row r="5" spans="1:8" ht="15" customHeight="1">
      <c r="A5" s="11" t="s">
        <v>28</v>
      </c>
      <c r="B5" s="12">
        <f>B7+B15+B20</f>
        <v>7224</v>
      </c>
      <c r="C5" s="12">
        <f>C7+C15+C20</f>
        <v>7370</v>
      </c>
      <c r="D5" s="12">
        <f>D7+D15+D20</f>
        <v>7473</v>
      </c>
      <c r="E5" s="12">
        <f>E7+E15+E20</f>
        <v>7571</v>
      </c>
      <c r="F5" s="13">
        <f>+E5-D5</f>
        <v>98</v>
      </c>
      <c r="G5" s="14">
        <v>1</v>
      </c>
      <c r="H5" s="14">
        <v>1</v>
      </c>
    </row>
    <row r="6" spans="1:8" ht="15" customHeight="1">
      <c r="A6" s="11"/>
      <c r="B6" s="15"/>
      <c r="C6" s="15"/>
      <c r="D6" s="16"/>
      <c r="E6" s="15"/>
      <c r="F6" s="15"/>
      <c r="G6" s="17"/>
      <c r="H6" s="17"/>
    </row>
    <row r="7" spans="1:8" ht="15" customHeight="1">
      <c r="A7" s="11" t="s">
        <v>29</v>
      </c>
      <c r="B7" s="12">
        <f>SUM(B8:B11)</f>
        <v>348</v>
      </c>
      <c r="C7" s="12">
        <f>SUM(C8:C11)</f>
        <v>345</v>
      </c>
      <c r="D7" s="12">
        <f>SUM(D8:D11)</f>
        <v>347</v>
      </c>
      <c r="E7" s="12">
        <f>SUM(E8:E11)</f>
        <v>346</v>
      </c>
      <c r="F7" s="18" t="s">
        <v>30</v>
      </c>
      <c r="G7" s="14">
        <f>D7/7473</f>
        <v>0.046433828449083364</v>
      </c>
      <c r="H7" s="14">
        <f>E7/7571</f>
        <v>0.045700700039624884</v>
      </c>
    </row>
    <row r="8" spans="1:8" ht="15" customHeight="1">
      <c r="A8" s="11" t="s">
        <v>31</v>
      </c>
      <c r="B8" s="15">
        <v>31</v>
      </c>
      <c r="C8" s="15">
        <v>31</v>
      </c>
      <c r="D8" s="16">
        <v>31</v>
      </c>
      <c r="E8" s="15">
        <v>30</v>
      </c>
      <c r="F8" s="18" t="s">
        <v>32</v>
      </c>
      <c r="G8" s="14">
        <f>D8/7473</f>
        <v>0.004148267094874883</v>
      </c>
      <c r="H8" s="14">
        <f aca="true" t="shared" si="0" ref="H8:H20">E8/7571</f>
        <v>0.003962488442742042</v>
      </c>
    </row>
    <row r="9" spans="1:8" ht="15" customHeight="1">
      <c r="A9" s="11" t="s">
        <v>33</v>
      </c>
      <c r="B9" s="15">
        <v>1</v>
      </c>
      <c r="C9" s="15">
        <v>1</v>
      </c>
      <c r="D9" s="19" t="s">
        <v>34</v>
      </c>
      <c r="E9" s="20" t="s">
        <v>34</v>
      </c>
      <c r="F9" s="20"/>
      <c r="G9" s="21" t="s">
        <v>34</v>
      </c>
      <c r="H9" s="21" t="s">
        <v>34</v>
      </c>
    </row>
    <row r="10" spans="1:8" ht="15" customHeight="1">
      <c r="A10" s="11" t="s">
        <v>35</v>
      </c>
      <c r="B10" s="15">
        <v>1</v>
      </c>
      <c r="C10" s="15">
        <v>1</v>
      </c>
      <c r="D10" s="16">
        <v>1</v>
      </c>
      <c r="E10" s="15">
        <v>0</v>
      </c>
      <c r="F10" s="18" t="s">
        <v>32</v>
      </c>
      <c r="G10" s="14">
        <f aca="true" t="shared" si="1" ref="G10:G20">D10/7473</f>
        <v>0.00013381506757660912</v>
      </c>
      <c r="H10" s="14">
        <f t="shared" si="0"/>
        <v>0</v>
      </c>
    </row>
    <row r="11" spans="1:8" ht="15" customHeight="1">
      <c r="A11" s="11" t="s">
        <v>36</v>
      </c>
      <c r="B11" s="15">
        <v>315</v>
      </c>
      <c r="C11" s="15">
        <v>312</v>
      </c>
      <c r="D11" s="16">
        <v>315</v>
      </c>
      <c r="E11" s="15">
        <v>316</v>
      </c>
      <c r="F11" s="15">
        <f>+E11-D11</f>
        <v>1</v>
      </c>
      <c r="G11" s="14">
        <f>D11/7473</f>
        <v>0.042151746286631875</v>
      </c>
      <c r="H11" s="14">
        <f t="shared" si="0"/>
        <v>0.04173821159688284</v>
      </c>
    </row>
    <row r="12" spans="1:8" ht="15" customHeight="1">
      <c r="A12" s="22" t="s">
        <v>37</v>
      </c>
      <c r="B12" s="15"/>
      <c r="C12" s="20" t="s">
        <v>38</v>
      </c>
      <c r="D12" s="19" t="s">
        <v>38</v>
      </c>
      <c r="E12" s="20" t="s">
        <v>38</v>
      </c>
      <c r="F12" s="20"/>
      <c r="G12" s="21" t="s">
        <v>38</v>
      </c>
      <c r="H12" s="21" t="s">
        <v>38</v>
      </c>
    </row>
    <row r="13" spans="1:8" ht="15" customHeight="1">
      <c r="A13" s="11" t="s">
        <v>39</v>
      </c>
      <c r="B13" s="15">
        <v>28</v>
      </c>
      <c r="C13" s="15">
        <v>52</v>
      </c>
      <c r="D13" s="16">
        <v>88</v>
      </c>
      <c r="E13" s="15">
        <v>127</v>
      </c>
      <c r="F13" s="15">
        <f>+E13-D13</f>
        <v>39</v>
      </c>
      <c r="G13" s="14">
        <f t="shared" si="1"/>
        <v>0.011775725946741603</v>
      </c>
      <c r="H13" s="14">
        <f t="shared" si="0"/>
        <v>0.01677453440760798</v>
      </c>
    </row>
    <row r="14" spans="1:8" ht="15" customHeight="1">
      <c r="A14" s="11"/>
      <c r="B14" s="15"/>
      <c r="C14" s="15"/>
      <c r="D14" s="16"/>
      <c r="E14" s="15"/>
      <c r="F14" s="15"/>
      <c r="G14" s="14"/>
      <c r="H14" s="14"/>
    </row>
    <row r="15" spans="1:8" ht="15" customHeight="1">
      <c r="A15" s="11" t="s">
        <v>40</v>
      </c>
      <c r="B15" s="12">
        <f>SUM(B16:B18)</f>
        <v>4287</v>
      </c>
      <c r="C15" s="12">
        <f>SUM(C16:C18)</f>
        <v>4369</v>
      </c>
      <c r="D15" s="12">
        <f>+D16+D18</f>
        <v>4416</v>
      </c>
      <c r="E15" s="12">
        <f>+E16+E18</f>
        <v>4481</v>
      </c>
      <c r="F15" s="15">
        <f>+E15-D15</f>
        <v>65</v>
      </c>
      <c r="G15" s="14">
        <f t="shared" si="1"/>
        <v>0.5909273384183059</v>
      </c>
      <c r="H15" s="14">
        <f t="shared" si="0"/>
        <v>0.5918636903975697</v>
      </c>
    </row>
    <row r="16" spans="1:8" ht="15" customHeight="1">
      <c r="A16" s="11" t="s">
        <v>41</v>
      </c>
      <c r="B16" s="15">
        <v>610</v>
      </c>
      <c r="C16" s="15">
        <v>596</v>
      </c>
      <c r="D16" s="16">
        <v>567</v>
      </c>
      <c r="E16" s="15">
        <v>533</v>
      </c>
      <c r="F16" s="18" t="s">
        <v>42</v>
      </c>
      <c r="G16" s="14">
        <f t="shared" si="1"/>
        <v>0.07587314331593738</v>
      </c>
      <c r="H16" s="14">
        <f t="shared" si="0"/>
        <v>0.07040021133271694</v>
      </c>
    </row>
    <row r="17" spans="1:8" ht="15" customHeight="1">
      <c r="A17" s="23" t="s">
        <v>43</v>
      </c>
      <c r="B17" s="15"/>
      <c r="C17" s="20" t="s">
        <v>34</v>
      </c>
      <c r="D17" s="16">
        <v>34</v>
      </c>
      <c r="E17" s="15">
        <v>73</v>
      </c>
      <c r="F17" s="15">
        <f>+E17-D17</f>
        <v>39</v>
      </c>
      <c r="G17" s="14">
        <f>+D17/7473</f>
        <v>0.00454971229760471</v>
      </c>
      <c r="H17" s="14">
        <f t="shared" si="0"/>
        <v>0.009642055210672303</v>
      </c>
    </row>
    <row r="18" spans="1:8" ht="15" customHeight="1">
      <c r="A18" s="11" t="s">
        <v>44</v>
      </c>
      <c r="B18" s="15">
        <v>3677</v>
      </c>
      <c r="C18" s="15">
        <v>3773</v>
      </c>
      <c r="D18" s="16">
        <v>3849</v>
      </c>
      <c r="E18" s="15">
        <v>3948</v>
      </c>
      <c r="F18" s="15">
        <f>+E18-D18</f>
        <v>99</v>
      </c>
      <c r="G18" s="14">
        <f t="shared" si="1"/>
        <v>0.5150541951023685</v>
      </c>
      <c r="H18" s="14">
        <f t="shared" si="0"/>
        <v>0.5214634790648527</v>
      </c>
    </row>
    <row r="19" spans="1:8" ht="15" customHeight="1">
      <c r="A19" s="11"/>
      <c r="B19" s="15"/>
      <c r="C19" s="15"/>
      <c r="D19" s="16"/>
      <c r="E19" s="15"/>
      <c r="F19" s="15"/>
      <c r="G19" s="14"/>
      <c r="H19" s="14"/>
    </row>
    <row r="20" spans="1:8" ht="15" customHeight="1">
      <c r="A20" s="24" t="s">
        <v>45</v>
      </c>
      <c r="B20" s="25">
        <v>2589</v>
      </c>
      <c r="C20" s="25">
        <v>2656</v>
      </c>
      <c r="D20" s="26">
        <v>2710</v>
      </c>
      <c r="E20" s="25">
        <v>2744</v>
      </c>
      <c r="F20" s="25">
        <f>+E20-D20</f>
        <v>34</v>
      </c>
      <c r="G20" s="27">
        <f t="shared" si="1"/>
        <v>0.36263883313261075</v>
      </c>
      <c r="H20" s="27">
        <f t="shared" si="0"/>
        <v>0.36243560956280546</v>
      </c>
    </row>
    <row r="21" spans="1:8" ht="15" customHeight="1">
      <c r="A21" s="586" t="s">
        <v>46</v>
      </c>
      <c r="B21" s="592"/>
      <c r="C21" s="592"/>
      <c r="D21" s="592"/>
      <c r="E21" s="592"/>
      <c r="F21" s="592"/>
      <c r="G21" s="592"/>
      <c r="H21" s="593"/>
    </row>
    <row r="22" spans="1:8" ht="15" customHeight="1">
      <c r="A22" s="594"/>
      <c r="B22" s="594"/>
      <c r="C22" s="594"/>
      <c r="D22" s="594"/>
      <c r="E22" s="594"/>
      <c r="F22" s="594"/>
      <c r="G22" s="594"/>
      <c r="H22" s="595"/>
    </row>
    <row r="23" spans="1:6" s="28" customFormat="1" ht="15" customHeight="1">
      <c r="A23" s="28" t="s">
        <v>47</v>
      </c>
      <c r="F23" s="29"/>
    </row>
    <row r="24" spans="1:8" ht="15" customHeight="1">
      <c r="A24" s="3"/>
      <c r="B24" s="3"/>
      <c r="C24" s="3"/>
      <c r="D24" s="3"/>
      <c r="E24" s="3"/>
      <c r="F24" s="30"/>
      <c r="G24" s="3"/>
      <c r="H24" s="3"/>
    </row>
    <row r="25" ht="13.5">
      <c r="F25" s="31"/>
    </row>
    <row r="26" spans="1:6" ht="21" customHeight="1">
      <c r="A26" s="2" t="s">
        <v>48</v>
      </c>
      <c r="F26" s="31"/>
    </row>
    <row r="27" spans="1:8" ht="15" customHeight="1">
      <c r="A27" s="3"/>
      <c r="B27" s="3"/>
      <c r="C27" s="3"/>
      <c r="D27" s="3"/>
      <c r="E27" s="3"/>
      <c r="F27" s="3"/>
      <c r="G27" s="3" t="s">
        <v>18</v>
      </c>
      <c r="H27" s="3"/>
    </row>
    <row r="28" spans="1:8" ht="15" customHeight="1">
      <c r="A28" s="4" t="s">
        <v>19</v>
      </c>
      <c r="B28" s="588" t="s">
        <v>49</v>
      </c>
      <c r="C28" s="589"/>
      <c r="D28" s="589"/>
      <c r="E28" s="590"/>
      <c r="F28" s="6" t="s">
        <v>21</v>
      </c>
      <c r="G28" s="588" t="s">
        <v>22</v>
      </c>
      <c r="H28" s="591"/>
    </row>
    <row r="29" spans="1:8" ht="15" customHeight="1">
      <c r="A29" s="24"/>
      <c r="B29" s="9" t="s">
        <v>23</v>
      </c>
      <c r="C29" s="9" t="s">
        <v>24</v>
      </c>
      <c r="D29" s="32" t="s">
        <v>25</v>
      </c>
      <c r="E29" s="9" t="s">
        <v>26</v>
      </c>
      <c r="F29" s="10" t="s">
        <v>27</v>
      </c>
      <c r="G29" s="9" t="s">
        <v>25</v>
      </c>
      <c r="H29" s="9" t="s">
        <v>26</v>
      </c>
    </row>
    <row r="30" spans="1:8" ht="15" customHeight="1">
      <c r="A30" s="33" t="s">
        <v>28</v>
      </c>
      <c r="B30" s="34">
        <f>B32+B46</f>
        <v>69930</v>
      </c>
      <c r="C30" s="34">
        <f>C32+C46</f>
        <v>70252</v>
      </c>
      <c r="D30" s="35">
        <f>D32+D46</f>
        <v>70238</v>
      </c>
      <c r="E30" s="35">
        <f>E32+E46</f>
        <v>70098</v>
      </c>
      <c r="F30" s="36" t="s">
        <v>50</v>
      </c>
      <c r="G30" s="37">
        <v>1</v>
      </c>
      <c r="H30" s="37">
        <v>1</v>
      </c>
    </row>
    <row r="31" spans="1:8" ht="15" customHeight="1">
      <c r="A31" s="11"/>
      <c r="B31" s="38"/>
      <c r="C31" s="15"/>
      <c r="D31" s="16"/>
      <c r="E31" s="15"/>
      <c r="F31" s="15"/>
      <c r="G31" s="17"/>
      <c r="H31" s="17"/>
    </row>
    <row r="32" spans="1:8" ht="15" customHeight="1">
      <c r="A32" s="11" t="s">
        <v>29</v>
      </c>
      <c r="B32" s="39">
        <f>B33+B37+B39+B43</f>
        <v>63506</v>
      </c>
      <c r="C32" s="39">
        <f>C33+C37+C39+C43</f>
        <v>64007</v>
      </c>
      <c r="D32" s="12">
        <f>D33+D37+D39+D43</f>
        <v>64235</v>
      </c>
      <c r="E32" s="12">
        <f>E33+E37+E39+E43</f>
        <v>64427</v>
      </c>
      <c r="F32" s="15">
        <f>+E32-D32</f>
        <v>192</v>
      </c>
      <c r="G32" s="14">
        <f>D32/70238</f>
        <v>0.9145334434351775</v>
      </c>
      <c r="H32" s="14">
        <f>E32/70098</f>
        <v>0.9190989757197067</v>
      </c>
    </row>
    <row r="33" spans="1:8" ht="15" customHeight="1">
      <c r="A33" s="11" t="s">
        <v>51</v>
      </c>
      <c r="B33" s="39">
        <f>B34+B35</f>
        <v>12214</v>
      </c>
      <c r="C33" s="39">
        <f>C34+C35</f>
        <v>12046</v>
      </c>
      <c r="D33" s="12">
        <f>D34+D35</f>
        <v>12041</v>
      </c>
      <c r="E33" s="12">
        <f>E34+E35</f>
        <v>12041</v>
      </c>
      <c r="F33" s="15">
        <f>+E33-D33</f>
        <v>0</v>
      </c>
      <c r="G33" s="14">
        <f aca="true" t="shared" si="2" ref="G33:G47">D33/70238</f>
        <v>0.1714314188900595</v>
      </c>
      <c r="H33" s="14">
        <f aca="true" t="shared" si="3" ref="H33:H47">E33/70098</f>
        <v>0.1717738023909384</v>
      </c>
    </row>
    <row r="34" spans="1:8" ht="15" customHeight="1">
      <c r="A34" s="11" t="s">
        <v>52</v>
      </c>
      <c r="B34" s="38">
        <v>10494</v>
      </c>
      <c r="C34" s="15">
        <v>10476</v>
      </c>
      <c r="D34" s="16">
        <v>10471</v>
      </c>
      <c r="E34" s="15">
        <v>9986</v>
      </c>
      <c r="F34" s="18" t="s">
        <v>53</v>
      </c>
      <c r="G34" s="14">
        <f t="shared" si="2"/>
        <v>0.14907884620860504</v>
      </c>
      <c r="H34" s="14">
        <f t="shared" si="3"/>
        <v>0.1424577020742389</v>
      </c>
    </row>
    <row r="35" spans="1:8" ht="15" customHeight="1">
      <c r="A35" s="11" t="s">
        <v>54</v>
      </c>
      <c r="B35" s="38">
        <v>1720</v>
      </c>
      <c r="C35" s="15">
        <v>1570</v>
      </c>
      <c r="D35" s="16">
        <v>1570</v>
      </c>
      <c r="E35" s="15">
        <v>2055</v>
      </c>
      <c r="F35" s="15">
        <f>+E35-D35</f>
        <v>485</v>
      </c>
      <c r="G35" s="14">
        <f t="shared" si="2"/>
        <v>0.022352572681454484</v>
      </c>
      <c r="H35" s="14">
        <f t="shared" si="3"/>
        <v>0.029316100316699477</v>
      </c>
    </row>
    <row r="36" spans="1:8" ht="15" customHeight="1">
      <c r="A36" s="11"/>
      <c r="B36" s="38"/>
      <c r="C36" s="15"/>
      <c r="D36" s="16"/>
      <c r="E36" s="15"/>
      <c r="F36" s="15"/>
      <c r="G36" s="14"/>
      <c r="H36" s="14"/>
    </row>
    <row r="37" spans="1:8" ht="15" customHeight="1">
      <c r="A37" s="11" t="s">
        <v>55</v>
      </c>
      <c r="B37" s="38">
        <v>258</v>
      </c>
      <c r="C37" s="15">
        <v>258</v>
      </c>
      <c r="D37" s="16">
        <v>108</v>
      </c>
      <c r="E37" s="15">
        <v>42</v>
      </c>
      <c r="F37" s="18" t="s">
        <v>56</v>
      </c>
      <c r="G37" s="14">
        <f t="shared" si="2"/>
        <v>0.0015376292035650218</v>
      </c>
      <c r="H37" s="14">
        <f t="shared" si="3"/>
        <v>0.0005991611743559018</v>
      </c>
    </row>
    <row r="38" spans="1:8" ht="15" customHeight="1">
      <c r="A38" s="11"/>
      <c r="B38" s="38"/>
      <c r="C38" s="15"/>
      <c r="D38" s="16"/>
      <c r="E38" s="15"/>
      <c r="F38" s="15"/>
      <c r="G38" s="14"/>
      <c r="H38" s="14"/>
    </row>
    <row r="39" spans="1:8" ht="15" customHeight="1">
      <c r="A39" s="11" t="s">
        <v>57</v>
      </c>
      <c r="B39" s="39">
        <f>B40+B41</f>
        <v>1215</v>
      </c>
      <c r="C39" s="39">
        <f>C40+C41</f>
        <v>1170</v>
      </c>
      <c r="D39" s="12">
        <f>D40+D41</f>
        <v>1118</v>
      </c>
      <c r="E39" s="12">
        <f>E40+E41</f>
        <v>1015</v>
      </c>
      <c r="F39" s="18" t="s">
        <v>58</v>
      </c>
      <c r="G39" s="14">
        <f t="shared" si="2"/>
        <v>0.01591730971838606</v>
      </c>
      <c r="H39" s="14">
        <f t="shared" si="3"/>
        <v>0.014479728380267625</v>
      </c>
    </row>
    <row r="40" spans="1:8" ht="15" customHeight="1">
      <c r="A40" s="11" t="s">
        <v>59</v>
      </c>
      <c r="B40" s="38">
        <v>72</v>
      </c>
      <c r="C40" s="15">
        <v>72</v>
      </c>
      <c r="D40" s="16">
        <v>72</v>
      </c>
      <c r="E40" s="15">
        <v>0</v>
      </c>
      <c r="F40" s="18" t="s">
        <v>60</v>
      </c>
      <c r="G40" s="14">
        <f t="shared" si="2"/>
        <v>0.0010250861357100145</v>
      </c>
      <c r="H40" s="14">
        <f t="shared" si="3"/>
        <v>0</v>
      </c>
    </row>
    <row r="41" spans="1:8" ht="15" customHeight="1">
      <c r="A41" s="11" t="s">
        <v>54</v>
      </c>
      <c r="B41" s="38">
        <v>1143</v>
      </c>
      <c r="C41" s="15">
        <v>1098</v>
      </c>
      <c r="D41" s="16">
        <v>1046</v>
      </c>
      <c r="E41" s="15">
        <v>1015</v>
      </c>
      <c r="F41" s="18" t="s">
        <v>61</v>
      </c>
      <c r="G41" s="14">
        <f t="shared" si="2"/>
        <v>0.014892223582676044</v>
      </c>
      <c r="H41" s="14">
        <f t="shared" si="3"/>
        <v>0.014479728380267625</v>
      </c>
    </row>
    <row r="42" spans="1:8" ht="15" customHeight="1">
      <c r="A42" s="11"/>
      <c r="B42" s="38"/>
      <c r="C42" s="15"/>
      <c r="D42" s="16"/>
      <c r="E42" s="15"/>
      <c r="F42" s="15"/>
      <c r="G42" s="14"/>
      <c r="H42" s="14"/>
    </row>
    <row r="43" spans="1:8" ht="15" customHeight="1">
      <c r="A43" s="11" t="s">
        <v>62</v>
      </c>
      <c r="B43" s="38">
        <v>49819</v>
      </c>
      <c r="C43" s="15">
        <v>50533</v>
      </c>
      <c r="D43" s="16">
        <v>50968</v>
      </c>
      <c r="E43" s="15">
        <v>51329</v>
      </c>
      <c r="F43" s="15">
        <f>+E43-D43</f>
        <v>361</v>
      </c>
      <c r="G43" s="14">
        <f t="shared" si="2"/>
        <v>0.7256470856231669</v>
      </c>
      <c r="H43" s="14">
        <f t="shared" si="3"/>
        <v>0.7322462837741448</v>
      </c>
    </row>
    <row r="44" spans="1:8" ht="15" customHeight="1">
      <c r="A44" s="11" t="s">
        <v>63</v>
      </c>
      <c r="B44" s="38">
        <v>1674</v>
      </c>
      <c r="C44" s="15">
        <v>3710</v>
      </c>
      <c r="D44" s="16">
        <v>6730</v>
      </c>
      <c r="E44" s="15">
        <v>10319</v>
      </c>
      <c r="F44" s="15">
        <f>+E44-D44</f>
        <v>3589</v>
      </c>
      <c r="G44" s="14">
        <f t="shared" si="2"/>
        <v>0.09581707907400552</v>
      </c>
      <c r="H44" s="14">
        <f t="shared" si="3"/>
        <v>0.14720819424234644</v>
      </c>
    </row>
    <row r="45" spans="1:8" ht="15" customHeight="1">
      <c r="A45" s="11"/>
      <c r="B45" s="38"/>
      <c r="C45" s="15"/>
      <c r="D45" s="16"/>
      <c r="E45" s="15"/>
      <c r="F45" s="15"/>
      <c r="G45" s="14"/>
      <c r="H45" s="14"/>
    </row>
    <row r="46" spans="1:8" ht="15" customHeight="1">
      <c r="A46" s="11" t="s">
        <v>40</v>
      </c>
      <c r="B46" s="38">
        <v>6424</v>
      </c>
      <c r="C46" s="15">
        <v>6245</v>
      </c>
      <c r="D46" s="16">
        <v>6003</v>
      </c>
      <c r="E46" s="15">
        <v>5671</v>
      </c>
      <c r="F46" s="18" t="s">
        <v>64</v>
      </c>
      <c r="G46" s="14">
        <f t="shared" si="2"/>
        <v>0.08546655656482247</v>
      </c>
      <c r="H46" s="14">
        <f t="shared" si="3"/>
        <v>0.0809010242802933</v>
      </c>
    </row>
    <row r="47" spans="1:8" ht="15" customHeight="1">
      <c r="A47" s="40" t="s">
        <v>65</v>
      </c>
      <c r="B47" s="41" t="s">
        <v>34</v>
      </c>
      <c r="C47" s="41" t="s">
        <v>34</v>
      </c>
      <c r="D47" s="25">
        <v>401</v>
      </c>
      <c r="E47" s="25">
        <v>731</v>
      </c>
      <c r="F47" s="25">
        <f>+E47-D47</f>
        <v>330</v>
      </c>
      <c r="G47" s="27">
        <f t="shared" si="2"/>
        <v>0.005709160283607164</v>
      </c>
      <c r="H47" s="27">
        <f t="shared" si="3"/>
        <v>0.010428257582242004</v>
      </c>
    </row>
    <row r="48" spans="1:8" s="28" customFormat="1" ht="15" customHeight="1">
      <c r="A48" s="586" t="s">
        <v>66</v>
      </c>
      <c r="B48" s="586"/>
      <c r="C48" s="586"/>
      <c r="D48" s="586"/>
      <c r="E48" s="586"/>
      <c r="F48" s="586"/>
      <c r="G48" s="586"/>
      <c r="H48" s="586"/>
    </row>
    <row r="49" spans="1:8" s="28" customFormat="1" ht="15" customHeight="1">
      <c r="A49" s="587"/>
      <c r="B49" s="587"/>
      <c r="C49" s="587"/>
      <c r="D49" s="587"/>
      <c r="E49" s="587"/>
      <c r="F49" s="587"/>
      <c r="G49" s="587"/>
      <c r="H49" s="587"/>
    </row>
    <row r="50" s="28" customFormat="1" ht="15" customHeight="1">
      <c r="A50" s="28" t="s">
        <v>67</v>
      </c>
    </row>
    <row r="51" s="42" customFormat="1" ht="15" customHeight="1"/>
    <row r="52" spans="1:8" ht="14.25">
      <c r="A52" s="3"/>
      <c r="B52" s="3"/>
      <c r="C52" s="3"/>
      <c r="D52" s="3"/>
      <c r="E52" s="3"/>
      <c r="F52" s="3"/>
      <c r="G52" s="3"/>
      <c r="H52" s="3"/>
    </row>
    <row r="53" ht="21" customHeight="1">
      <c r="A53" s="2" t="s">
        <v>68</v>
      </c>
    </row>
    <row r="55" spans="1:4" ht="15" customHeight="1">
      <c r="A55" s="3"/>
      <c r="B55" s="3"/>
      <c r="D55" s="3" t="s">
        <v>69</v>
      </c>
    </row>
    <row r="56" spans="1:5" ht="15" customHeight="1">
      <c r="A56" s="5" t="s">
        <v>19</v>
      </c>
      <c r="B56" s="9" t="s">
        <v>23</v>
      </c>
      <c r="C56" s="9" t="s">
        <v>24</v>
      </c>
      <c r="D56" s="7" t="s">
        <v>25</v>
      </c>
      <c r="E56" s="9" t="s">
        <v>26</v>
      </c>
    </row>
    <row r="57" spans="1:5" ht="15" customHeight="1">
      <c r="A57" s="11" t="s">
        <v>29</v>
      </c>
      <c r="B57" s="43">
        <v>182.5</v>
      </c>
      <c r="C57" s="43">
        <v>185.9</v>
      </c>
      <c r="D57" s="44">
        <v>185.1</v>
      </c>
      <c r="E57" s="43">
        <v>186.2</v>
      </c>
    </row>
    <row r="58" spans="1:5" ht="15" customHeight="1">
      <c r="A58" s="11" t="s">
        <v>31</v>
      </c>
      <c r="B58" s="43">
        <v>338.5</v>
      </c>
      <c r="C58" s="43">
        <v>337.9</v>
      </c>
      <c r="D58" s="44">
        <v>337.8</v>
      </c>
      <c r="E58" s="43">
        <v>332.9</v>
      </c>
    </row>
    <row r="59" spans="1:5" ht="15" customHeight="1">
      <c r="A59" s="11" t="s">
        <v>35</v>
      </c>
      <c r="B59" s="43">
        <v>72</v>
      </c>
      <c r="C59" s="43">
        <v>72</v>
      </c>
      <c r="D59" s="44">
        <v>72</v>
      </c>
      <c r="E59" s="43">
        <v>0</v>
      </c>
    </row>
    <row r="60" spans="1:5" ht="15" customHeight="1">
      <c r="A60" s="11" t="s">
        <v>36</v>
      </c>
      <c r="B60" s="43">
        <v>167.9</v>
      </c>
      <c r="C60" s="43">
        <v>171.2</v>
      </c>
      <c r="D60" s="44">
        <v>170.5</v>
      </c>
      <c r="E60" s="43">
        <v>172.3</v>
      </c>
    </row>
    <row r="61" spans="1:5" ht="15" customHeight="1">
      <c r="A61" s="11"/>
      <c r="B61" s="43"/>
      <c r="C61" s="43"/>
      <c r="D61" s="44"/>
      <c r="E61" s="43"/>
    </row>
    <row r="62" spans="1:5" ht="15" customHeight="1">
      <c r="A62" s="24" t="s">
        <v>70</v>
      </c>
      <c r="B62" s="45">
        <v>10.5</v>
      </c>
      <c r="C62" s="45">
        <v>10.5</v>
      </c>
      <c r="D62" s="46">
        <v>10.6</v>
      </c>
      <c r="E62" s="45">
        <v>10.6</v>
      </c>
    </row>
  </sheetData>
  <mergeCells count="6">
    <mergeCell ref="A48:H49"/>
    <mergeCell ref="B3:E3"/>
    <mergeCell ref="G3:H3"/>
    <mergeCell ref="B28:E28"/>
    <mergeCell ref="G28:H28"/>
    <mergeCell ref="A21:H22"/>
  </mergeCells>
  <printOptions/>
  <pageMargins left="1.04" right="0.34" top="0.76" bottom="0.27" header="0.512" footer="0.51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21" width="7.00390625" style="0" customWidth="1"/>
  </cols>
  <sheetData>
    <row r="1" ht="30" customHeight="1">
      <c r="A1" s="47" t="s">
        <v>71</v>
      </c>
    </row>
    <row r="2" spans="1:15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O2" s="3" t="s">
        <v>18</v>
      </c>
    </row>
    <row r="3" spans="1:17" ht="30" customHeight="1">
      <c r="A3" s="33"/>
      <c r="B3" s="588" t="s">
        <v>23</v>
      </c>
      <c r="C3" s="596"/>
      <c r="D3" s="596"/>
      <c r="E3" s="591"/>
      <c r="F3" s="588" t="s">
        <v>24</v>
      </c>
      <c r="G3" s="596"/>
      <c r="H3" s="596"/>
      <c r="I3" s="591"/>
      <c r="J3" s="588" t="s">
        <v>25</v>
      </c>
      <c r="K3" s="596"/>
      <c r="L3" s="596"/>
      <c r="M3" s="591"/>
      <c r="N3" s="588" t="s">
        <v>26</v>
      </c>
      <c r="O3" s="596"/>
      <c r="P3" s="596"/>
      <c r="Q3" s="591"/>
    </row>
    <row r="4" spans="1:17" ht="30" customHeight="1">
      <c r="A4" s="23" t="s">
        <v>72</v>
      </c>
      <c r="B4" s="48"/>
      <c r="C4" s="48"/>
      <c r="D4" s="49" t="s">
        <v>73</v>
      </c>
      <c r="E4" s="48" t="s">
        <v>74</v>
      </c>
      <c r="F4" s="23"/>
      <c r="G4" s="48"/>
      <c r="H4" s="49" t="s">
        <v>73</v>
      </c>
      <c r="I4" s="48" t="s">
        <v>74</v>
      </c>
      <c r="J4" s="49"/>
      <c r="K4" s="48"/>
      <c r="L4" s="49" t="s">
        <v>73</v>
      </c>
      <c r="M4" s="48" t="s">
        <v>74</v>
      </c>
      <c r="N4" s="49"/>
      <c r="O4" s="48"/>
      <c r="P4" s="49" t="s">
        <v>73</v>
      </c>
      <c r="Q4" s="48" t="s">
        <v>74</v>
      </c>
    </row>
    <row r="5" spans="1:17" ht="30" customHeight="1">
      <c r="A5" s="24"/>
      <c r="B5" s="10" t="s">
        <v>28</v>
      </c>
      <c r="C5" s="10" t="s">
        <v>29</v>
      </c>
      <c r="D5" s="50" t="s">
        <v>75</v>
      </c>
      <c r="E5" s="51" t="s">
        <v>75</v>
      </c>
      <c r="F5" s="40" t="s">
        <v>28</v>
      </c>
      <c r="G5" s="10" t="s">
        <v>29</v>
      </c>
      <c r="H5" s="50" t="s">
        <v>75</v>
      </c>
      <c r="I5" s="51" t="s">
        <v>75</v>
      </c>
      <c r="J5" s="52" t="s">
        <v>28</v>
      </c>
      <c r="K5" s="10" t="s">
        <v>29</v>
      </c>
      <c r="L5" s="50" t="s">
        <v>75</v>
      </c>
      <c r="M5" s="51" t="s">
        <v>75</v>
      </c>
      <c r="N5" s="52" t="s">
        <v>28</v>
      </c>
      <c r="O5" s="10" t="s">
        <v>29</v>
      </c>
      <c r="P5" s="50" t="s">
        <v>75</v>
      </c>
      <c r="Q5" s="51" t="s">
        <v>75</v>
      </c>
    </row>
    <row r="6" spans="1:17" ht="30" customHeight="1">
      <c r="A6" s="23" t="s">
        <v>76</v>
      </c>
      <c r="B6" s="53">
        <f aca="true" t="shared" si="0" ref="B6:I6">SUM(B8:B17)</f>
        <v>7223</v>
      </c>
      <c r="C6" s="53">
        <f t="shared" si="0"/>
        <v>347</v>
      </c>
      <c r="D6" s="53">
        <f t="shared" si="0"/>
        <v>4287</v>
      </c>
      <c r="E6" s="53">
        <f t="shared" si="0"/>
        <v>2589</v>
      </c>
      <c r="F6" s="53">
        <f t="shared" si="0"/>
        <v>7370</v>
      </c>
      <c r="G6" s="53">
        <f t="shared" si="0"/>
        <v>345</v>
      </c>
      <c r="H6" s="53">
        <f t="shared" si="0"/>
        <v>4369</v>
      </c>
      <c r="I6" s="53">
        <f t="shared" si="0"/>
        <v>2656</v>
      </c>
      <c r="J6" s="53">
        <f aca="true" t="shared" si="1" ref="J6:Q6">SUM(J8:J17)</f>
        <v>7473</v>
      </c>
      <c r="K6" s="53">
        <f t="shared" si="1"/>
        <v>347</v>
      </c>
      <c r="L6" s="53">
        <f t="shared" si="1"/>
        <v>4416</v>
      </c>
      <c r="M6" s="53">
        <f t="shared" si="1"/>
        <v>2710</v>
      </c>
      <c r="N6" s="53">
        <f t="shared" si="1"/>
        <v>7571</v>
      </c>
      <c r="O6" s="53">
        <f t="shared" si="1"/>
        <v>346</v>
      </c>
      <c r="P6" s="53">
        <f t="shared" si="1"/>
        <v>4481</v>
      </c>
      <c r="Q6" s="53">
        <f t="shared" si="1"/>
        <v>2744</v>
      </c>
    </row>
    <row r="7" spans="1:17" ht="30" customHeight="1">
      <c r="A7" s="23"/>
      <c r="B7" s="54"/>
      <c r="C7" s="54"/>
      <c r="D7" s="55"/>
      <c r="E7" s="54"/>
      <c r="F7" s="56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</row>
    <row r="8" spans="1:17" ht="30" customHeight="1">
      <c r="A8" s="23" t="s">
        <v>77</v>
      </c>
      <c r="B8" s="53">
        <f>SUM(C8:E8)</f>
        <v>2306</v>
      </c>
      <c r="C8" s="54">
        <v>109</v>
      </c>
      <c r="D8" s="55">
        <v>1386</v>
      </c>
      <c r="E8" s="54">
        <v>811</v>
      </c>
      <c r="F8" s="57">
        <f>SUM(G8:I8)</f>
        <v>2350</v>
      </c>
      <c r="G8" s="54">
        <v>107</v>
      </c>
      <c r="H8" s="55">
        <v>1419</v>
      </c>
      <c r="I8" s="54">
        <v>824</v>
      </c>
      <c r="J8" s="58">
        <f aca="true" t="shared" si="2" ref="J8:J17">SUM(K8:M8)</f>
        <v>2375</v>
      </c>
      <c r="K8" s="54">
        <v>107</v>
      </c>
      <c r="L8" s="55">
        <v>1424</v>
      </c>
      <c r="M8" s="54">
        <v>844</v>
      </c>
      <c r="N8" s="58">
        <f aca="true" t="shared" si="3" ref="N8:N17">SUM(O8:Q8)</f>
        <v>2423</v>
      </c>
      <c r="O8" s="54">
        <v>106</v>
      </c>
      <c r="P8" s="55">
        <v>1457</v>
      </c>
      <c r="Q8" s="54">
        <v>860</v>
      </c>
    </row>
    <row r="9" spans="1:17" ht="30" customHeight="1">
      <c r="A9" s="23" t="s">
        <v>78</v>
      </c>
      <c r="B9" s="53">
        <f aca="true" t="shared" si="4" ref="B9:B17">SUM(C9:E9)</f>
        <v>1505</v>
      </c>
      <c r="C9" s="54">
        <v>52</v>
      </c>
      <c r="D9" s="55">
        <v>939</v>
      </c>
      <c r="E9" s="54">
        <v>514</v>
      </c>
      <c r="F9" s="57">
        <f aca="true" t="shared" si="5" ref="F9:F17">SUM(G9:I9)</f>
        <v>1522</v>
      </c>
      <c r="G9" s="54">
        <v>51</v>
      </c>
      <c r="H9" s="55">
        <v>948</v>
      </c>
      <c r="I9" s="54">
        <v>523</v>
      </c>
      <c r="J9" s="57">
        <f t="shared" si="2"/>
        <v>1548</v>
      </c>
      <c r="K9" s="54">
        <v>53</v>
      </c>
      <c r="L9" s="55">
        <v>959</v>
      </c>
      <c r="M9" s="54">
        <v>536</v>
      </c>
      <c r="N9" s="57">
        <f t="shared" si="3"/>
        <v>1569</v>
      </c>
      <c r="O9" s="54">
        <v>53</v>
      </c>
      <c r="P9" s="55">
        <v>970</v>
      </c>
      <c r="Q9" s="54">
        <v>546</v>
      </c>
    </row>
    <row r="10" spans="1:17" ht="30" customHeight="1">
      <c r="A10" s="23" t="s">
        <v>79</v>
      </c>
      <c r="B10" s="53">
        <f t="shared" si="4"/>
        <v>755</v>
      </c>
      <c r="C10" s="54">
        <v>31</v>
      </c>
      <c r="D10" s="55">
        <v>443</v>
      </c>
      <c r="E10" s="54">
        <v>281</v>
      </c>
      <c r="F10" s="57">
        <f t="shared" si="5"/>
        <v>776</v>
      </c>
      <c r="G10" s="54">
        <v>31</v>
      </c>
      <c r="H10" s="55">
        <v>449</v>
      </c>
      <c r="I10" s="54">
        <v>296</v>
      </c>
      <c r="J10" s="57">
        <f t="shared" si="2"/>
        <v>788</v>
      </c>
      <c r="K10" s="54">
        <v>31</v>
      </c>
      <c r="L10" s="55">
        <v>457</v>
      </c>
      <c r="M10" s="54">
        <v>300</v>
      </c>
      <c r="N10" s="57">
        <f t="shared" si="3"/>
        <v>796</v>
      </c>
      <c r="O10" s="54">
        <v>31</v>
      </c>
      <c r="P10" s="55">
        <v>460</v>
      </c>
      <c r="Q10" s="54">
        <v>305</v>
      </c>
    </row>
    <row r="11" spans="1:17" ht="30" customHeight="1">
      <c r="A11" s="23" t="s">
        <v>80</v>
      </c>
      <c r="B11" s="53">
        <f t="shared" si="4"/>
        <v>757</v>
      </c>
      <c r="C11" s="54">
        <v>39</v>
      </c>
      <c r="D11" s="55">
        <v>421</v>
      </c>
      <c r="E11" s="54">
        <v>297</v>
      </c>
      <c r="F11" s="57">
        <f t="shared" si="5"/>
        <v>784</v>
      </c>
      <c r="G11" s="54">
        <v>40</v>
      </c>
      <c r="H11" s="55">
        <v>436</v>
      </c>
      <c r="I11" s="54">
        <v>308</v>
      </c>
      <c r="J11" s="58">
        <f t="shared" si="2"/>
        <v>808</v>
      </c>
      <c r="K11" s="54">
        <v>39</v>
      </c>
      <c r="L11" s="55">
        <v>456</v>
      </c>
      <c r="M11" s="54">
        <v>313</v>
      </c>
      <c r="N11" s="58">
        <f t="shared" si="3"/>
        <v>816</v>
      </c>
      <c r="O11" s="54">
        <v>39</v>
      </c>
      <c r="P11" s="55">
        <v>463</v>
      </c>
      <c r="Q11" s="54">
        <v>314</v>
      </c>
    </row>
    <row r="12" spans="1:17" ht="30" customHeight="1">
      <c r="A12" s="23" t="s">
        <v>81</v>
      </c>
      <c r="B12" s="53">
        <f t="shared" si="4"/>
        <v>325</v>
      </c>
      <c r="C12" s="54">
        <v>18</v>
      </c>
      <c r="D12" s="55">
        <v>197</v>
      </c>
      <c r="E12" s="54">
        <v>110</v>
      </c>
      <c r="F12" s="57">
        <f t="shared" si="5"/>
        <v>344</v>
      </c>
      <c r="G12" s="54">
        <v>19</v>
      </c>
      <c r="H12" s="55">
        <v>203</v>
      </c>
      <c r="I12" s="54">
        <v>122</v>
      </c>
      <c r="J12" s="58">
        <f t="shared" si="2"/>
        <v>354</v>
      </c>
      <c r="K12" s="54">
        <v>20</v>
      </c>
      <c r="L12" s="55">
        <v>207</v>
      </c>
      <c r="M12" s="54">
        <v>127</v>
      </c>
      <c r="N12" s="58">
        <f t="shared" si="3"/>
        <v>354</v>
      </c>
      <c r="O12" s="54">
        <v>20</v>
      </c>
      <c r="P12" s="55">
        <v>208</v>
      </c>
      <c r="Q12" s="54">
        <v>126</v>
      </c>
    </row>
    <row r="13" spans="1:17" ht="30" customHeight="1">
      <c r="A13" s="23" t="s">
        <v>82</v>
      </c>
      <c r="B13" s="53">
        <f t="shared" si="4"/>
        <v>702</v>
      </c>
      <c r="C13" s="54">
        <v>48</v>
      </c>
      <c r="D13" s="55">
        <v>385</v>
      </c>
      <c r="E13" s="54">
        <v>269</v>
      </c>
      <c r="F13" s="57">
        <f t="shared" si="5"/>
        <v>713</v>
      </c>
      <c r="G13" s="54">
        <v>45</v>
      </c>
      <c r="H13" s="55">
        <v>392</v>
      </c>
      <c r="I13" s="54">
        <v>276</v>
      </c>
      <c r="J13" s="58">
        <f t="shared" si="2"/>
        <v>713</v>
      </c>
      <c r="K13" s="54">
        <v>44</v>
      </c>
      <c r="L13" s="55">
        <v>390</v>
      </c>
      <c r="M13" s="54">
        <v>279</v>
      </c>
      <c r="N13" s="58">
        <f t="shared" si="3"/>
        <v>725</v>
      </c>
      <c r="O13" s="54">
        <v>44</v>
      </c>
      <c r="P13" s="55">
        <v>400</v>
      </c>
      <c r="Q13" s="54">
        <v>281</v>
      </c>
    </row>
    <row r="14" spans="1:17" ht="30" customHeight="1">
      <c r="A14" s="23" t="s">
        <v>83</v>
      </c>
      <c r="B14" s="53">
        <f t="shared" si="4"/>
        <v>313</v>
      </c>
      <c r="C14" s="54">
        <v>21</v>
      </c>
      <c r="D14" s="55">
        <v>187</v>
      </c>
      <c r="E14" s="54">
        <v>105</v>
      </c>
      <c r="F14" s="57">
        <f t="shared" si="5"/>
        <v>312</v>
      </c>
      <c r="G14" s="54">
        <v>21</v>
      </c>
      <c r="H14" s="55">
        <v>186</v>
      </c>
      <c r="I14" s="54">
        <v>105</v>
      </c>
      <c r="J14" s="58">
        <f t="shared" si="2"/>
        <v>314</v>
      </c>
      <c r="K14" s="54">
        <v>21</v>
      </c>
      <c r="L14" s="55">
        <v>186</v>
      </c>
      <c r="M14" s="54">
        <v>107</v>
      </c>
      <c r="N14" s="58">
        <f t="shared" si="3"/>
        <v>316</v>
      </c>
      <c r="O14" s="54">
        <v>21</v>
      </c>
      <c r="P14" s="55">
        <v>186</v>
      </c>
      <c r="Q14" s="54">
        <v>109</v>
      </c>
    </row>
    <row r="15" spans="1:17" ht="30" customHeight="1">
      <c r="A15" s="23" t="s">
        <v>84</v>
      </c>
      <c r="B15" s="53">
        <f t="shared" si="4"/>
        <v>218</v>
      </c>
      <c r="C15" s="54">
        <v>14</v>
      </c>
      <c r="D15" s="55">
        <v>130</v>
      </c>
      <c r="E15" s="54">
        <v>74</v>
      </c>
      <c r="F15" s="57">
        <f t="shared" si="5"/>
        <v>222</v>
      </c>
      <c r="G15" s="54">
        <v>14</v>
      </c>
      <c r="H15" s="55">
        <v>134</v>
      </c>
      <c r="I15" s="54">
        <v>74</v>
      </c>
      <c r="J15" s="58">
        <f t="shared" si="2"/>
        <v>223</v>
      </c>
      <c r="K15" s="54">
        <v>14</v>
      </c>
      <c r="L15" s="55">
        <v>133</v>
      </c>
      <c r="M15" s="54">
        <v>76</v>
      </c>
      <c r="N15" s="58">
        <f t="shared" si="3"/>
        <v>220</v>
      </c>
      <c r="O15" s="54">
        <v>14</v>
      </c>
      <c r="P15" s="55">
        <v>132</v>
      </c>
      <c r="Q15" s="54">
        <v>74</v>
      </c>
    </row>
    <row r="16" spans="1:17" ht="30" customHeight="1">
      <c r="A16" s="23" t="s">
        <v>85</v>
      </c>
      <c r="B16" s="53">
        <f t="shared" si="4"/>
        <v>128</v>
      </c>
      <c r="C16" s="54">
        <v>6</v>
      </c>
      <c r="D16" s="55">
        <v>76</v>
      </c>
      <c r="E16" s="54">
        <v>46</v>
      </c>
      <c r="F16" s="57">
        <f t="shared" si="5"/>
        <v>133</v>
      </c>
      <c r="G16" s="54">
        <v>7</v>
      </c>
      <c r="H16" s="55">
        <v>80</v>
      </c>
      <c r="I16" s="54">
        <v>46</v>
      </c>
      <c r="J16" s="58">
        <f t="shared" si="2"/>
        <v>134</v>
      </c>
      <c r="K16" s="54">
        <v>7</v>
      </c>
      <c r="L16" s="55">
        <v>80</v>
      </c>
      <c r="M16" s="54">
        <v>47</v>
      </c>
      <c r="N16" s="58">
        <f t="shared" si="3"/>
        <v>134</v>
      </c>
      <c r="O16" s="54">
        <v>7</v>
      </c>
      <c r="P16" s="55">
        <v>80</v>
      </c>
      <c r="Q16" s="54">
        <v>47</v>
      </c>
    </row>
    <row r="17" spans="1:17" ht="30" customHeight="1">
      <c r="A17" s="40" t="s">
        <v>86</v>
      </c>
      <c r="B17" s="59">
        <f t="shared" si="4"/>
        <v>214</v>
      </c>
      <c r="C17" s="60">
        <v>9</v>
      </c>
      <c r="D17" s="61">
        <v>123</v>
      </c>
      <c r="E17" s="60">
        <v>82</v>
      </c>
      <c r="F17" s="59">
        <f t="shared" si="5"/>
        <v>214</v>
      </c>
      <c r="G17" s="60">
        <v>10</v>
      </c>
      <c r="H17" s="61">
        <v>122</v>
      </c>
      <c r="I17" s="60">
        <v>82</v>
      </c>
      <c r="J17" s="59">
        <f t="shared" si="2"/>
        <v>216</v>
      </c>
      <c r="K17" s="60">
        <v>11</v>
      </c>
      <c r="L17" s="61">
        <v>124</v>
      </c>
      <c r="M17" s="60">
        <v>81</v>
      </c>
      <c r="N17" s="59">
        <f t="shared" si="3"/>
        <v>218</v>
      </c>
      <c r="O17" s="60">
        <v>11</v>
      </c>
      <c r="P17" s="61">
        <v>125</v>
      </c>
      <c r="Q17" s="60">
        <v>82</v>
      </c>
    </row>
    <row r="28" s="62" customFormat="1" ht="30" customHeight="1">
      <c r="A28" s="47" t="s">
        <v>87</v>
      </c>
    </row>
    <row r="29" spans="1:19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3"/>
      <c r="Q29" s="3"/>
      <c r="S29" s="3" t="s">
        <v>18</v>
      </c>
    </row>
    <row r="30" spans="1:21" ht="30" customHeight="1">
      <c r="A30" s="4" t="s">
        <v>72</v>
      </c>
      <c r="B30" s="588" t="s">
        <v>23</v>
      </c>
      <c r="C30" s="589"/>
      <c r="D30" s="589"/>
      <c r="E30" s="589"/>
      <c r="F30" s="590"/>
      <c r="G30" s="588" t="s">
        <v>24</v>
      </c>
      <c r="H30" s="589"/>
      <c r="I30" s="589"/>
      <c r="J30" s="589"/>
      <c r="K30" s="590"/>
      <c r="L30" s="588" t="s">
        <v>25</v>
      </c>
      <c r="M30" s="589"/>
      <c r="N30" s="589"/>
      <c r="O30" s="589"/>
      <c r="P30" s="590"/>
      <c r="Q30" s="588" t="s">
        <v>26</v>
      </c>
      <c r="R30" s="589"/>
      <c r="S30" s="589"/>
      <c r="T30" s="589"/>
      <c r="U30" s="590"/>
    </row>
    <row r="31" spans="1:21" ht="30" customHeight="1">
      <c r="A31" s="24"/>
      <c r="B31" s="9" t="s">
        <v>28</v>
      </c>
      <c r="C31" s="9" t="s">
        <v>88</v>
      </c>
      <c r="D31" s="63" t="s">
        <v>89</v>
      </c>
      <c r="E31" s="9" t="s">
        <v>90</v>
      </c>
      <c r="F31" s="32" t="s">
        <v>73</v>
      </c>
      <c r="G31" s="5" t="s">
        <v>28</v>
      </c>
      <c r="H31" s="9" t="s">
        <v>88</v>
      </c>
      <c r="I31" s="63" t="s">
        <v>89</v>
      </c>
      <c r="J31" s="9" t="s">
        <v>90</v>
      </c>
      <c r="K31" s="7" t="s">
        <v>73</v>
      </c>
      <c r="L31" s="32" t="s">
        <v>28</v>
      </c>
      <c r="M31" s="9" t="s">
        <v>88</v>
      </c>
      <c r="N31" s="63" t="s">
        <v>89</v>
      </c>
      <c r="O31" s="9" t="s">
        <v>90</v>
      </c>
      <c r="P31" s="7" t="s">
        <v>73</v>
      </c>
      <c r="Q31" s="32" t="s">
        <v>28</v>
      </c>
      <c r="R31" s="9" t="s">
        <v>88</v>
      </c>
      <c r="S31" s="63" t="s">
        <v>89</v>
      </c>
      <c r="T31" s="9" t="s">
        <v>90</v>
      </c>
      <c r="U31" s="7" t="s">
        <v>73</v>
      </c>
    </row>
    <row r="32" spans="1:21" ht="30" customHeight="1">
      <c r="A32" s="23" t="s">
        <v>76</v>
      </c>
      <c r="B32" s="53">
        <f aca="true" t="shared" si="6" ref="B32:P32">SUM(B34:B43)</f>
        <v>63306</v>
      </c>
      <c r="C32" s="53">
        <f t="shared" si="6"/>
        <v>12214</v>
      </c>
      <c r="D32" s="53">
        <f t="shared" si="6"/>
        <v>258</v>
      </c>
      <c r="E32" s="53">
        <f t="shared" si="6"/>
        <v>1215</v>
      </c>
      <c r="F32" s="53">
        <f t="shared" si="6"/>
        <v>49619</v>
      </c>
      <c r="G32" s="53">
        <f t="shared" si="6"/>
        <v>64007</v>
      </c>
      <c r="H32" s="53">
        <f t="shared" si="6"/>
        <v>12046</v>
      </c>
      <c r="I32" s="53">
        <f t="shared" si="6"/>
        <v>258</v>
      </c>
      <c r="J32" s="53">
        <f t="shared" si="6"/>
        <v>1170</v>
      </c>
      <c r="K32" s="53">
        <f t="shared" si="6"/>
        <v>50533</v>
      </c>
      <c r="L32" s="53">
        <f t="shared" si="6"/>
        <v>64235</v>
      </c>
      <c r="M32" s="53">
        <f t="shared" si="6"/>
        <v>12041</v>
      </c>
      <c r="N32" s="53">
        <f t="shared" si="6"/>
        <v>108</v>
      </c>
      <c r="O32" s="53">
        <f t="shared" si="6"/>
        <v>1118</v>
      </c>
      <c r="P32" s="53">
        <f t="shared" si="6"/>
        <v>50968</v>
      </c>
      <c r="Q32" s="53">
        <f>SUM(Q34:Q43)</f>
        <v>64427</v>
      </c>
      <c r="R32" s="53">
        <f>SUM(R34:R43)</f>
        <v>12041</v>
      </c>
      <c r="S32" s="53">
        <f>SUM(S34:S43)</f>
        <v>42</v>
      </c>
      <c r="T32" s="53">
        <f>SUM(T34:T43)</f>
        <v>1015</v>
      </c>
      <c r="U32" s="53">
        <f>SUM(U34:U43)</f>
        <v>51329</v>
      </c>
    </row>
    <row r="33" spans="1:21" ht="30" customHeight="1">
      <c r="A33" s="23"/>
      <c r="B33" s="54"/>
      <c r="C33" s="54"/>
      <c r="D33" s="55"/>
      <c r="E33" s="54"/>
      <c r="F33" s="55"/>
      <c r="G33" s="56"/>
      <c r="H33" s="54"/>
      <c r="I33" s="55"/>
      <c r="J33" s="54"/>
      <c r="K33" s="64"/>
      <c r="L33" s="55"/>
      <c r="M33" s="54"/>
      <c r="N33" s="55"/>
      <c r="O33" s="54"/>
      <c r="P33" s="64"/>
      <c r="Q33" s="55"/>
      <c r="R33" s="54"/>
      <c r="S33" s="55"/>
      <c r="T33" s="54"/>
      <c r="U33" s="64"/>
    </row>
    <row r="34" spans="1:21" ht="30" customHeight="1">
      <c r="A34" s="23" t="s">
        <v>77</v>
      </c>
      <c r="B34" s="53">
        <f>SUM(C34:F34)</f>
        <v>19728</v>
      </c>
      <c r="C34" s="54">
        <v>3858</v>
      </c>
      <c r="D34" s="55">
        <v>38</v>
      </c>
      <c r="E34" s="54">
        <v>243</v>
      </c>
      <c r="F34" s="55">
        <v>15589</v>
      </c>
      <c r="G34" s="57">
        <f>SUM(H34:K34)</f>
        <v>19602</v>
      </c>
      <c r="H34" s="54">
        <v>3840</v>
      </c>
      <c r="I34" s="55">
        <v>38</v>
      </c>
      <c r="J34" s="54">
        <v>231</v>
      </c>
      <c r="K34" s="64">
        <v>15493</v>
      </c>
      <c r="L34" s="58">
        <f>SUM(M34:P34)</f>
        <v>19478</v>
      </c>
      <c r="M34" s="54">
        <v>3836</v>
      </c>
      <c r="N34" s="55">
        <v>10</v>
      </c>
      <c r="O34" s="54">
        <v>231</v>
      </c>
      <c r="P34" s="64">
        <v>15401</v>
      </c>
      <c r="Q34" s="58">
        <f>SUM(R34:U34)</f>
        <v>19299</v>
      </c>
      <c r="R34" s="54">
        <v>3836</v>
      </c>
      <c r="S34" s="55">
        <v>10</v>
      </c>
      <c r="T34" s="54">
        <v>146</v>
      </c>
      <c r="U34" s="64">
        <v>15307</v>
      </c>
    </row>
    <row r="35" spans="1:21" ht="30" customHeight="1">
      <c r="A35" s="23" t="s">
        <v>78</v>
      </c>
      <c r="B35" s="53">
        <f aca="true" t="shared" si="7" ref="B35:B43">SUM(C35:F35)</f>
        <v>9528</v>
      </c>
      <c r="C35" s="54">
        <v>835</v>
      </c>
      <c r="D35" s="55">
        <v>25</v>
      </c>
      <c r="E35" s="54">
        <v>106</v>
      </c>
      <c r="F35" s="55">
        <v>8562</v>
      </c>
      <c r="G35" s="57">
        <f aca="true" t="shared" si="8" ref="G35:G43">SUM(H35:K35)</f>
        <v>9636</v>
      </c>
      <c r="H35" s="54">
        <v>835</v>
      </c>
      <c r="I35" s="55">
        <v>25</v>
      </c>
      <c r="J35" s="54">
        <v>106</v>
      </c>
      <c r="K35" s="64">
        <v>8670</v>
      </c>
      <c r="L35" s="58">
        <f aca="true" t="shared" si="9" ref="L35:L43">SUM(M35:P35)</f>
        <v>9787</v>
      </c>
      <c r="M35" s="54">
        <v>835</v>
      </c>
      <c r="N35" s="55">
        <v>25</v>
      </c>
      <c r="O35" s="54">
        <v>106</v>
      </c>
      <c r="P35" s="64">
        <v>8821</v>
      </c>
      <c r="Q35" s="58">
        <f aca="true" t="shared" si="10" ref="Q35:Q43">SUM(R35:U35)</f>
        <v>9756</v>
      </c>
      <c r="R35" s="54">
        <v>835</v>
      </c>
      <c r="S35" s="55"/>
      <c r="T35" s="54">
        <v>106</v>
      </c>
      <c r="U35" s="64">
        <v>8815</v>
      </c>
    </row>
    <row r="36" spans="1:21" ht="30" customHeight="1">
      <c r="A36" s="23" t="s">
        <v>79</v>
      </c>
      <c r="B36" s="53">
        <f t="shared" si="7"/>
        <v>7499</v>
      </c>
      <c r="C36" s="54">
        <v>1482</v>
      </c>
      <c r="D36" s="55">
        <v>20</v>
      </c>
      <c r="E36" s="54">
        <v>312</v>
      </c>
      <c r="F36" s="55">
        <v>5685</v>
      </c>
      <c r="G36" s="57">
        <f t="shared" si="8"/>
        <v>7679</v>
      </c>
      <c r="H36" s="54">
        <v>1482</v>
      </c>
      <c r="I36" s="55">
        <v>20</v>
      </c>
      <c r="J36" s="54">
        <v>312</v>
      </c>
      <c r="K36" s="64">
        <v>5865</v>
      </c>
      <c r="L36" s="58">
        <f t="shared" si="9"/>
        <v>7679</v>
      </c>
      <c r="M36" s="54">
        <v>1482</v>
      </c>
      <c r="N36" s="55">
        <v>20</v>
      </c>
      <c r="O36" s="54">
        <v>312</v>
      </c>
      <c r="P36" s="64">
        <v>5865</v>
      </c>
      <c r="Q36" s="58">
        <f t="shared" si="10"/>
        <v>7665</v>
      </c>
      <c r="R36" s="54">
        <v>1482</v>
      </c>
      <c r="S36" s="55"/>
      <c r="T36" s="54">
        <v>312</v>
      </c>
      <c r="U36" s="64">
        <v>5871</v>
      </c>
    </row>
    <row r="37" spans="1:21" ht="30" customHeight="1">
      <c r="A37" s="23" t="s">
        <v>80</v>
      </c>
      <c r="B37" s="53">
        <f t="shared" si="7"/>
        <v>7031</v>
      </c>
      <c r="C37" s="54">
        <v>1680</v>
      </c>
      <c r="D37" s="55">
        <v>25</v>
      </c>
      <c r="E37" s="54">
        <v>144</v>
      </c>
      <c r="F37" s="55">
        <v>5182</v>
      </c>
      <c r="G37" s="57">
        <f t="shared" si="8"/>
        <v>7185</v>
      </c>
      <c r="H37" s="54">
        <v>1530</v>
      </c>
      <c r="I37" s="55">
        <v>25</v>
      </c>
      <c r="J37" s="54">
        <v>144</v>
      </c>
      <c r="K37" s="64">
        <v>5486</v>
      </c>
      <c r="L37" s="58">
        <f t="shared" si="9"/>
        <v>7202</v>
      </c>
      <c r="M37" s="54">
        <v>1530</v>
      </c>
      <c r="N37" s="55">
        <v>6</v>
      </c>
      <c r="O37" s="54">
        <v>144</v>
      </c>
      <c r="P37" s="64">
        <v>5522</v>
      </c>
      <c r="Q37" s="58">
        <f t="shared" si="10"/>
        <v>7385</v>
      </c>
      <c r="R37" s="54">
        <v>1530</v>
      </c>
      <c r="S37" s="55">
        <v>6</v>
      </c>
      <c r="T37" s="54">
        <v>144</v>
      </c>
      <c r="U37" s="64">
        <v>5705</v>
      </c>
    </row>
    <row r="38" spans="1:21" ht="30" customHeight="1">
      <c r="A38" s="23" t="s">
        <v>91</v>
      </c>
      <c r="B38" s="53">
        <f t="shared" si="7"/>
        <v>4186</v>
      </c>
      <c r="C38" s="54">
        <v>825</v>
      </c>
      <c r="D38" s="55">
        <v>25</v>
      </c>
      <c r="E38" s="54">
        <v>200</v>
      </c>
      <c r="F38" s="55">
        <v>3136</v>
      </c>
      <c r="G38" s="57">
        <f t="shared" si="8"/>
        <v>4339</v>
      </c>
      <c r="H38" s="54">
        <v>825</v>
      </c>
      <c r="I38" s="55">
        <v>25</v>
      </c>
      <c r="J38" s="54">
        <v>200</v>
      </c>
      <c r="K38" s="64">
        <v>3289</v>
      </c>
      <c r="L38" s="58">
        <f t="shared" si="9"/>
        <v>4398</v>
      </c>
      <c r="M38" s="54">
        <v>825</v>
      </c>
      <c r="N38" s="55">
        <v>16</v>
      </c>
      <c r="O38" s="54">
        <v>200</v>
      </c>
      <c r="P38" s="64">
        <v>3357</v>
      </c>
      <c r="Q38" s="58">
        <f t="shared" si="10"/>
        <v>4365</v>
      </c>
      <c r="R38" s="54">
        <v>825</v>
      </c>
      <c r="S38" s="55">
        <v>6</v>
      </c>
      <c r="T38" s="54">
        <v>200</v>
      </c>
      <c r="U38" s="64">
        <v>3334</v>
      </c>
    </row>
    <row r="39" spans="1:21" ht="30" customHeight="1">
      <c r="A39" s="23" t="s">
        <v>82</v>
      </c>
      <c r="B39" s="53">
        <f t="shared" si="7"/>
        <v>6676</v>
      </c>
      <c r="C39" s="54">
        <v>1311</v>
      </c>
      <c r="D39" s="55">
        <v>50</v>
      </c>
      <c r="E39" s="54">
        <v>18</v>
      </c>
      <c r="F39" s="55">
        <v>5297</v>
      </c>
      <c r="G39" s="57">
        <f t="shared" si="8"/>
        <v>6555</v>
      </c>
      <c r="H39" s="54">
        <v>1311</v>
      </c>
      <c r="I39" s="55">
        <v>50</v>
      </c>
      <c r="J39" s="54">
        <v>18</v>
      </c>
      <c r="K39" s="64">
        <v>5176</v>
      </c>
      <c r="L39" s="58">
        <f t="shared" si="9"/>
        <v>6539</v>
      </c>
      <c r="M39" s="54">
        <v>1311</v>
      </c>
      <c r="N39" s="55"/>
      <c r="O39" s="54">
        <v>18</v>
      </c>
      <c r="P39" s="64">
        <v>5210</v>
      </c>
      <c r="Q39" s="58">
        <f t="shared" si="10"/>
        <v>6734</v>
      </c>
      <c r="R39" s="54">
        <v>1311</v>
      </c>
      <c r="S39" s="55"/>
      <c r="T39" s="54"/>
      <c r="U39" s="64">
        <v>5423</v>
      </c>
    </row>
    <row r="40" spans="1:21" ht="30" customHeight="1">
      <c r="A40" s="23" t="s">
        <v>83</v>
      </c>
      <c r="B40" s="53">
        <f t="shared" si="7"/>
        <v>3432</v>
      </c>
      <c r="C40" s="54">
        <v>919</v>
      </c>
      <c r="D40" s="55">
        <v>30</v>
      </c>
      <c r="E40" s="54">
        <v>64</v>
      </c>
      <c r="F40" s="55">
        <v>2419</v>
      </c>
      <c r="G40" s="57">
        <f t="shared" si="8"/>
        <v>3435</v>
      </c>
      <c r="H40" s="54">
        <v>919</v>
      </c>
      <c r="I40" s="55">
        <v>30</v>
      </c>
      <c r="J40" s="54">
        <v>31</v>
      </c>
      <c r="K40" s="64">
        <v>2455</v>
      </c>
      <c r="L40" s="58">
        <f t="shared" si="9"/>
        <v>3422</v>
      </c>
      <c r="M40" s="54">
        <v>918</v>
      </c>
      <c r="N40" s="55">
        <v>4</v>
      </c>
      <c r="O40" s="54">
        <v>11</v>
      </c>
      <c r="P40" s="64">
        <v>2489</v>
      </c>
      <c r="Q40" s="58">
        <f t="shared" si="10"/>
        <v>3445</v>
      </c>
      <c r="R40" s="54">
        <v>918</v>
      </c>
      <c r="S40" s="55">
        <v>4</v>
      </c>
      <c r="T40" s="54">
        <v>11</v>
      </c>
      <c r="U40" s="64">
        <v>2512</v>
      </c>
    </row>
    <row r="41" spans="1:21" ht="30" customHeight="1">
      <c r="A41" s="23" t="s">
        <v>84</v>
      </c>
      <c r="B41" s="53">
        <f t="shared" si="7"/>
        <v>2455</v>
      </c>
      <c r="C41" s="54">
        <v>645</v>
      </c>
      <c r="D41" s="55">
        <v>20</v>
      </c>
      <c r="E41" s="54">
        <v>24</v>
      </c>
      <c r="F41" s="55">
        <v>1766</v>
      </c>
      <c r="G41" s="57">
        <f t="shared" si="8"/>
        <v>2465</v>
      </c>
      <c r="H41" s="54">
        <v>645</v>
      </c>
      <c r="I41" s="55">
        <v>20</v>
      </c>
      <c r="J41" s="54">
        <v>24</v>
      </c>
      <c r="K41" s="64">
        <v>1776</v>
      </c>
      <c r="L41" s="58">
        <f t="shared" si="9"/>
        <v>2449</v>
      </c>
      <c r="M41" s="54">
        <v>645</v>
      </c>
      <c r="N41" s="55">
        <v>8</v>
      </c>
      <c r="O41" s="54">
        <v>20</v>
      </c>
      <c r="P41" s="64">
        <v>1776</v>
      </c>
      <c r="Q41" s="58">
        <f t="shared" si="10"/>
        <v>2432</v>
      </c>
      <c r="R41" s="54">
        <v>645</v>
      </c>
      <c r="S41" s="55">
        <v>8</v>
      </c>
      <c r="T41" s="54">
        <v>20</v>
      </c>
      <c r="U41" s="64">
        <v>1759</v>
      </c>
    </row>
    <row r="42" spans="1:21" ht="30" customHeight="1">
      <c r="A42" s="23" t="s">
        <v>85</v>
      </c>
      <c r="B42" s="53">
        <f t="shared" si="7"/>
        <v>1350</v>
      </c>
      <c r="C42" s="54">
        <v>266</v>
      </c>
      <c r="D42" s="55">
        <v>15</v>
      </c>
      <c r="E42" s="54">
        <v>50</v>
      </c>
      <c r="F42" s="55">
        <v>1019</v>
      </c>
      <c r="G42" s="57">
        <f t="shared" si="8"/>
        <v>1570</v>
      </c>
      <c r="H42" s="54">
        <v>266</v>
      </c>
      <c r="I42" s="55">
        <v>15</v>
      </c>
      <c r="J42" s="54">
        <v>50</v>
      </c>
      <c r="K42" s="64">
        <v>1239</v>
      </c>
      <c r="L42" s="58">
        <f t="shared" si="9"/>
        <v>1570</v>
      </c>
      <c r="M42" s="54">
        <v>266</v>
      </c>
      <c r="N42" s="55">
        <v>15</v>
      </c>
      <c r="O42" s="54">
        <v>50</v>
      </c>
      <c r="P42" s="64">
        <v>1239</v>
      </c>
      <c r="Q42" s="58">
        <f t="shared" si="10"/>
        <v>1559</v>
      </c>
      <c r="R42" s="54">
        <v>266</v>
      </c>
      <c r="S42" s="55">
        <v>4</v>
      </c>
      <c r="T42" s="54">
        <v>50</v>
      </c>
      <c r="U42" s="64">
        <v>1239</v>
      </c>
    </row>
    <row r="43" spans="1:21" ht="30" customHeight="1">
      <c r="A43" s="40" t="s">
        <v>86</v>
      </c>
      <c r="B43" s="59">
        <f t="shared" si="7"/>
        <v>1421</v>
      </c>
      <c r="C43" s="60">
        <v>393</v>
      </c>
      <c r="D43" s="61">
        <v>10</v>
      </c>
      <c r="E43" s="60">
        <v>54</v>
      </c>
      <c r="F43" s="61">
        <v>964</v>
      </c>
      <c r="G43" s="59">
        <f t="shared" si="8"/>
        <v>1541</v>
      </c>
      <c r="H43" s="60">
        <v>393</v>
      </c>
      <c r="I43" s="61">
        <v>10</v>
      </c>
      <c r="J43" s="60">
        <v>54</v>
      </c>
      <c r="K43" s="65">
        <v>1084</v>
      </c>
      <c r="L43" s="59">
        <f t="shared" si="9"/>
        <v>1711</v>
      </c>
      <c r="M43" s="60">
        <v>393</v>
      </c>
      <c r="N43" s="61">
        <v>4</v>
      </c>
      <c r="O43" s="60">
        <v>26</v>
      </c>
      <c r="P43" s="65">
        <v>1288</v>
      </c>
      <c r="Q43" s="59">
        <f t="shared" si="10"/>
        <v>1787</v>
      </c>
      <c r="R43" s="60">
        <v>393</v>
      </c>
      <c r="S43" s="61">
        <v>4</v>
      </c>
      <c r="T43" s="60">
        <v>26</v>
      </c>
      <c r="U43" s="65">
        <v>1364</v>
      </c>
    </row>
  </sheetData>
  <mergeCells count="8">
    <mergeCell ref="N3:Q3"/>
    <mergeCell ref="B3:E3"/>
    <mergeCell ref="F3:I3"/>
    <mergeCell ref="J3:M3"/>
    <mergeCell ref="B30:F30"/>
    <mergeCell ref="G30:K30"/>
    <mergeCell ref="L30:P30"/>
    <mergeCell ref="Q30:U30"/>
  </mergeCells>
  <printOptions/>
  <pageMargins left="0.68" right="0.21" top="0.88" bottom="1" header="0.512" footer="0.51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showOutlineSymbols="0" zoomScale="87" zoomScaleNormal="87" workbookViewId="0" topLeftCell="A1">
      <selection activeCell="B2" sqref="B2"/>
    </sheetView>
  </sheetViews>
  <sheetFormatPr defaultColWidth="9.00390625" defaultRowHeight="13.5"/>
  <cols>
    <col min="1" max="11" width="12.625" style="68" customWidth="1"/>
    <col min="12" max="12" width="2.75390625" style="68" customWidth="1"/>
    <col min="13" max="244" width="10.75390625" style="68" customWidth="1"/>
    <col min="245" max="16384" width="10.75390625" style="69" customWidth="1"/>
  </cols>
  <sheetData>
    <row r="1" spans="1:2" ht="19.5" customHeight="1">
      <c r="A1" s="66" t="s">
        <v>11</v>
      </c>
      <c r="B1" s="67" t="s">
        <v>184</v>
      </c>
    </row>
    <row r="2" spans="1:11" ht="19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9.5" customHeight="1">
      <c r="A3" s="71"/>
      <c r="B3" s="72"/>
      <c r="C3" s="597" t="s">
        <v>185</v>
      </c>
      <c r="D3" s="598"/>
      <c r="E3" s="598"/>
      <c r="F3" s="598"/>
      <c r="G3" s="75" t="s">
        <v>186</v>
      </c>
      <c r="H3" s="597" t="s">
        <v>187</v>
      </c>
      <c r="I3" s="598"/>
      <c r="J3" s="602"/>
      <c r="K3" s="76"/>
      <c r="L3" s="77"/>
    </row>
    <row r="4" spans="1:12" ht="19.5" customHeight="1">
      <c r="A4" s="71" t="s">
        <v>188</v>
      </c>
      <c r="B4" s="72" t="s">
        <v>189</v>
      </c>
      <c r="C4" s="74" t="s">
        <v>92</v>
      </c>
      <c r="D4" s="78"/>
      <c r="E4" s="78"/>
      <c r="F4" s="78"/>
      <c r="G4" s="72" t="s">
        <v>190</v>
      </c>
      <c r="H4" s="74"/>
      <c r="I4" s="74"/>
      <c r="J4" s="74"/>
      <c r="K4" s="71" t="s">
        <v>93</v>
      </c>
      <c r="L4" s="77"/>
    </row>
    <row r="5" spans="1:12" ht="19.5" customHeight="1">
      <c r="A5" s="79"/>
      <c r="B5" s="80"/>
      <c r="C5" s="81" t="s">
        <v>94</v>
      </c>
      <c r="D5" s="82" t="s">
        <v>95</v>
      </c>
      <c r="E5" s="82" t="s">
        <v>96</v>
      </c>
      <c r="F5" s="82" t="s">
        <v>97</v>
      </c>
      <c r="G5" s="83" t="s">
        <v>191</v>
      </c>
      <c r="H5" s="84" t="s">
        <v>28</v>
      </c>
      <c r="I5" s="85" t="s">
        <v>192</v>
      </c>
      <c r="J5" s="86" t="s">
        <v>193</v>
      </c>
      <c r="K5" s="71" t="s">
        <v>98</v>
      </c>
      <c r="L5" s="77"/>
    </row>
    <row r="6" spans="1:12" ht="19.5" customHeight="1">
      <c r="A6" s="87"/>
      <c r="B6" s="88" t="s">
        <v>194</v>
      </c>
      <c r="C6" s="89">
        <f aca="true" t="shared" si="0" ref="C6:K6">+C7+C17+C21+C28+C35+C51+C61+C89+C112+C121</f>
        <v>346</v>
      </c>
      <c r="D6" s="90">
        <f t="shared" si="0"/>
        <v>30</v>
      </c>
      <c r="E6" s="90">
        <f t="shared" si="0"/>
        <v>0</v>
      </c>
      <c r="F6" s="90">
        <f t="shared" si="0"/>
        <v>316</v>
      </c>
      <c r="G6" s="89">
        <f t="shared" si="0"/>
        <v>127</v>
      </c>
      <c r="H6" s="91">
        <f t="shared" si="0"/>
        <v>4481</v>
      </c>
      <c r="I6" s="90">
        <f t="shared" si="0"/>
        <v>533</v>
      </c>
      <c r="J6" s="92">
        <f t="shared" si="0"/>
        <v>3948</v>
      </c>
      <c r="K6" s="93">
        <f t="shared" si="0"/>
        <v>2744</v>
      </c>
      <c r="L6" s="77"/>
    </row>
    <row r="7" spans="1:12" ht="19.5" customHeight="1">
      <c r="A7" s="94" t="s">
        <v>99</v>
      </c>
      <c r="B7" s="95" t="s">
        <v>99</v>
      </c>
      <c r="C7" s="96">
        <f>D7+E7+F7</f>
        <v>106</v>
      </c>
      <c r="D7" s="97">
        <f>SUM(D8:D16)</f>
        <v>10</v>
      </c>
      <c r="E7" s="97"/>
      <c r="F7" s="97">
        <f>SUM(F8:F16)</f>
        <v>96</v>
      </c>
      <c r="G7" s="97">
        <f>SUM(G8:G16)</f>
        <v>32</v>
      </c>
      <c r="H7" s="98">
        <f>+SUM(I7:J7)</f>
        <v>1457</v>
      </c>
      <c r="I7" s="99">
        <f>SUM(I8:I16)</f>
        <v>130</v>
      </c>
      <c r="J7" s="96">
        <f>SUM(J8:J16)</f>
        <v>1327</v>
      </c>
      <c r="K7" s="98">
        <f>SUM(K8:K16)</f>
        <v>860</v>
      </c>
      <c r="L7" s="77"/>
    </row>
    <row r="8" spans="1:12" ht="19.5" customHeight="1">
      <c r="A8" s="79"/>
      <c r="B8" s="80" t="s">
        <v>195</v>
      </c>
      <c r="C8" s="100">
        <f aca="true" t="shared" si="1" ref="C8:C83">D8+E8+F8</f>
        <v>5</v>
      </c>
      <c r="D8" s="101"/>
      <c r="E8" s="101"/>
      <c r="F8" s="101">
        <v>5</v>
      </c>
      <c r="G8" s="101">
        <v>2</v>
      </c>
      <c r="H8" s="102">
        <f>+SUM(I8:J8)</f>
        <v>191</v>
      </c>
      <c r="I8" s="103">
        <v>25</v>
      </c>
      <c r="J8" s="104">
        <v>166</v>
      </c>
      <c r="K8" s="102">
        <v>116</v>
      </c>
      <c r="L8" s="77"/>
    </row>
    <row r="9" spans="1:12" ht="19.5" customHeight="1">
      <c r="A9" s="79"/>
      <c r="B9" s="80" t="s">
        <v>196</v>
      </c>
      <c r="C9" s="100">
        <f t="shared" si="1"/>
        <v>8</v>
      </c>
      <c r="D9" s="101"/>
      <c r="E9" s="101"/>
      <c r="F9" s="101">
        <v>8</v>
      </c>
      <c r="G9" s="101">
        <v>4</v>
      </c>
      <c r="H9" s="102">
        <f>+SUM(I9:J9)</f>
        <v>163</v>
      </c>
      <c r="I9" s="103">
        <v>17</v>
      </c>
      <c r="J9" s="104">
        <v>146</v>
      </c>
      <c r="K9" s="102">
        <v>84</v>
      </c>
      <c r="L9" s="77"/>
    </row>
    <row r="10" spans="1:12" ht="19.5" customHeight="1">
      <c r="A10" s="79"/>
      <c r="B10" s="80" t="s">
        <v>197</v>
      </c>
      <c r="C10" s="100">
        <f t="shared" si="1"/>
        <v>11</v>
      </c>
      <c r="D10" s="101">
        <v>1</v>
      </c>
      <c r="E10" s="101"/>
      <c r="F10" s="101">
        <v>10</v>
      </c>
      <c r="G10" s="101">
        <v>3</v>
      </c>
      <c r="H10" s="102">
        <f aca="true" t="shared" si="2" ref="H10:H15">+SUM(I10:J10)</f>
        <v>151</v>
      </c>
      <c r="I10" s="103">
        <v>14</v>
      </c>
      <c r="J10" s="104">
        <v>137</v>
      </c>
      <c r="K10" s="102">
        <v>76</v>
      </c>
      <c r="L10" s="77"/>
    </row>
    <row r="11" spans="1:12" ht="19.5" customHeight="1">
      <c r="A11" s="79"/>
      <c r="B11" s="80" t="s">
        <v>198</v>
      </c>
      <c r="C11" s="100">
        <f t="shared" si="1"/>
        <v>10</v>
      </c>
      <c r="D11" s="101"/>
      <c r="E11" s="101"/>
      <c r="F11" s="101">
        <v>10</v>
      </c>
      <c r="G11" s="101">
        <v>4</v>
      </c>
      <c r="H11" s="102">
        <f t="shared" si="2"/>
        <v>141</v>
      </c>
      <c r="I11" s="103">
        <v>12</v>
      </c>
      <c r="J11" s="104">
        <v>129</v>
      </c>
      <c r="K11" s="102">
        <v>74</v>
      </c>
      <c r="L11" s="77"/>
    </row>
    <row r="12" spans="1:12" ht="19.5" customHeight="1">
      <c r="A12" s="79"/>
      <c r="B12" s="80" t="s">
        <v>199</v>
      </c>
      <c r="C12" s="100">
        <f t="shared" si="1"/>
        <v>11</v>
      </c>
      <c r="D12" s="101"/>
      <c r="E12" s="101"/>
      <c r="F12" s="101">
        <v>11</v>
      </c>
      <c r="G12" s="101">
        <v>5</v>
      </c>
      <c r="H12" s="102">
        <f t="shared" si="2"/>
        <v>128</v>
      </c>
      <c r="I12" s="103">
        <v>14</v>
      </c>
      <c r="J12" s="104">
        <v>114</v>
      </c>
      <c r="K12" s="102">
        <v>81</v>
      </c>
      <c r="L12" s="77"/>
    </row>
    <row r="13" spans="1:12" ht="19.5" customHeight="1">
      <c r="A13" s="79"/>
      <c r="B13" s="80" t="s">
        <v>200</v>
      </c>
      <c r="C13" s="100">
        <f t="shared" si="1"/>
        <v>6</v>
      </c>
      <c r="D13" s="101"/>
      <c r="E13" s="101"/>
      <c r="F13" s="101">
        <v>6</v>
      </c>
      <c r="G13" s="101"/>
      <c r="H13" s="102">
        <f t="shared" si="2"/>
        <v>161</v>
      </c>
      <c r="I13" s="103">
        <v>14</v>
      </c>
      <c r="J13" s="104">
        <v>147</v>
      </c>
      <c r="K13" s="102">
        <v>103</v>
      </c>
      <c r="L13" s="77"/>
    </row>
    <row r="14" spans="1:12" ht="19.5" customHeight="1">
      <c r="A14" s="79"/>
      <c r="B14" s="80" t="s">
        <v>201</v>
      </c>
      <c r="C14" s="100">
        <f t="shared" si="1"/>
        <v>17</v>
      </c>
      <c r="D14" s="101">
        <v>3</v>
      </c>
      <c r="E14" s="101"/>
      <c r="F14" s="101">
        <v>14</v>
      </c>
      <c r="G14" s="101">
        <v>7</v>
      </c>
      <c r="H14" s="102">
        <f t="shared" si="2"/>
        <v>129</v>
      </c>
      <c r="I14" s="103">
        <v>13</v>
      </c>
      <c r="J14" s="104">
        <v>116</v>
      </c>
      <c r="K14" s="102">
        <v>86</v>
      </c>
      <c r="L14" s="77"/>
    </row>
    <row r="15" spans="1:12" ht="19.5" customHeight="1">
      <c r="A15" s="79"/>
      <c r="B15" s="80" t="s">
        <v>202</v>
      </c>
      <c r="C15" s="100">
        <f t="shared" si="1"/>
        <v>22</v>
      </c>
      <c r="D15" s="101">
        <v>1</v>
      </c>
      <c r="E15" s="101"/>
      <c r="F15" s="101">
        <v>21</v>
      </c>
      <c r="G15" s="101">
        <v>5</v>
      </c>
      <c r="H15" s="102">
        <f t="shared" si="2"/>
        <v>267</v>
      </c>
      <c r="I15" s="103">
        <v>11</v>
      </c>
      <c r="J15" s="104">
        <v>256</v>
      </c>
      <c r="K15" s="102">
        <v>175</v>
      </c>
      <c r="L15" s="77"/>
    </row>
    <row r="16" spans="1:12" ht="19.5" customHeight="1">
      <c r="A16" s="79"/>
      <c r="B16" s="80" t="s">
        <v>203</v>
      </c>
      <c r="C16" s="104">
        <f t="shared" si="1"/>
        <v>16</v>
      </c>
      <c r="D16" s="101">
        <v>5</v>
      </c>
      <c r="E16" s="101"/>
      <c r="F16" s="101">
        <v>11</v>
      </c>
      <c r="G16" s="101">
        <v>2</v>
      </c>
      <c r="H16" s="102">
        <f>+SUM(I16:J16)</f>
        <v>126</v>
      </c>
      <c r="I16" s="103">
        <v>10</v>
      </c>
      <c r="J16" s="104">
        <v>116</v>
      </c>
      <c r="K16" s="102">
        <v>65</v>
      </c>
      <c r="L16" s="77"/>
    </row>
    <row r="17" spans="1:12" ht="19.5" customHeight="1">
      <c r="A17" s="105" t="s">
        <v>78</v>
      </c>
      <c r="B17" s="88"/>
      <c r="C17" s="89">
        <f aca="true" t="shared" si="3" ref="C17:K17">+SUM(C18:C20)</f>
        <v>53</v>
      </c>
      <c r="D17" s="90">
        <f t="shared" si="3"/>
        <v>2</v>
      </c>
      <c r="E17" s="90">
        <f t="shared" si="3"/>
        <v>0</v>
      </c>
      <c r="F17" s="90">
        <f t="shared" si="3"/>
        <v>51</v>
      </c>
      <c r="G17" s="106">
        <f t="shared" si="3"/>
        <v>26</v>
      </c>
      <c r="H17" s="107">
        <f t="shared" si="3"/>
        <v>970</v>
      </c>
      <c r="I17" s="90">
        <f t="shared" si="3"/>
        <v>85</v>
      </c>
      <c r="J17" s="92">
        <f t="shared" si="3"/>
        <v>885</v>
      </c>
      <c r="K17" s="92">
        <f t="shared" si="3"/>
        <v>546</v>
      </c>
      <c r="L17" s="77"/>
    </row>
    <row r="18" spans="1:12" ht="19.5" customHeight="1">
      <c r="A18" s="94" t="s">
        <v>204</v>
      </c>
      <c r="B18" s="95" t="s">
        <v>100</v>
      </c>
      <c r="C18" s="96">
        <f>D18+E18+F18</f>
        <v>28</v>
      </c>
      <c r="D18" s="97"/>
      <c r="E18" s="97"/>
      <c r="F18" s="97">
        <v>28</v>
      </c>
      <c r="G18" s="97">
        <v>14</v>
      </c>
      <c r="H18" s="108">
        <f>+SUM(I18:J18)</f>
        <v>483</v>
      </c>
      <c r="I18" s="109">
        <v>40</v>
      </c>
      <c r="J18" s="96">
        <v>443</v>
      </c>
      <c r="K18" s="98">
        <v>250</v>
      </c>
      <c r="L18" s="77"/>
    </row>
    <row r="19" spans="1:12" ht="19.5" customHeight="1">
      <c r="A19" s="94" t="s">
        <v>205</v>
      </c>
      <c r="B19" s="95" t="s">
        <v>101</v>
      </c>
      <c r="C19" s="96">
        <f>D19+E19+F19</f>
        <v>22</v>
      </c>
      <c r="D19" s="97">
        <v>2</v>
      </c>
      <c r="E19" s="97"/>
      <c r="F19" s="97">
        <v>20</v>
      </c>
      <c r="G19" s="97">
        <v>11</v>
      </c>
      <c r="H19" s="110">
        <f>+SUM(I19:J19)</f>
        <v>393</v>
      </c>
      <c r="I19" s="109">
        <v>41</v>
      </c>
      <c r="J19" s="96">
        <v>352</v>
      </c>
      <c r="K19" s="98">
        <v>241</v>
      </c>
      <c r="L19" s="77"/>
    </row>
    <row r="20" spans="1:12" ht="19.5" customHeight="1">
      <c r="A20" s="111" t="s">
        <v>206</v>
      </c>
      <c r="B20" s="112" t="s">
        <v>102</v>
      </c>
      <c r="C20" s="113">
        <f t="shared" si="1"/>
        <v>3</v>
      </c>
      <c r="D20" s="114"/>
      <c r="E20" s="114"/>
      <c r="F20" s="114">
        <v>3</v>
      </c>
      <c r="G20" s="114">
        <v>1</v>
      </c>
      <c r="H20" s="110">
        <f>+SUM(I20:J20)</f>
        <v>94</v>
      </c>
      <c r="I20" s="115">
        <v>4</v>
      </c>
      <c r="J20" s="113">
        <v>90</v>
      </c>
      <c r="K20" s="116">
        <v>55</v>
      </c>
      <c r="L20" s="77"/>
    </row>
    <row r="21" spans="1:12" ht="19.5" customHeight="1">
      <c r="A21" s="117" t="s">
        <v>79</v>
      </c>
      <c r="B21" s="118"/>
      <c r="C21" s="119">
        <f>+C22+C23+C24+C27</f>
        <v>31</v>
      </c>
      <c r="D21" s="90">
        <f>+D22+D23+D24+D27</f>
        <v>4</v>
      </c>
      <c r="E21" s="90">
        <f aca="true" t="shared" si="4" ref="E21:K21">+E22+E23+E24+E27</f>
        <v>0</v>
      </c>
      <c r="F21" s="90">
        <f t="shared" si="4"/>
        <v>27</v>
      </c>
      <c r="G21" s="119">
        <f t="shared" si="4"/>
        <v>7</v>
      </c>
      <c r="H21" s="107">
        <f t="shared" si="4"/>
        <v>460</v>
      </c>
      <c r="I21" s="90">
        <f t="shared" si="4"/>
        <v>42</v>
      </c>
      <c r="J21" s="120">
        <f t="shared" si="4"/>
        <v>418</v>
      </c>
      <c r="K21" s="119">
        <f t="shared" si="4"/>
        <v>305</v>
      </c>
      <c r="L21" s="77"/>
    </row>
    <row r="22" spans="1:12" ht="19.5" customHeight="1">
      <c r="A22" s="94" t="s">
        <v>207</v>
      </c>
      <c r="B22" s="121" t="s">
        <v>103</v>
      </c>
      <c r="C22" s="96">
        <f t="shared" si="1"/>
        <v>9</v>
      </c>
      <c r="D22" s="97"/>
      <c r="E22" s="97"/>
      <c r="F22" s="97">
        <v>9</v>
      </c>
      <c r="G22" s="97">
        <v>1</v>
      </c>
      <c r="H22" s="122">
        <f>+SUM(I22:J22)</f>
        <v>146</v>
      </c>
      <c r="I22" s="109">
        <v>13</v>
      </c>
      <c r="J22" s="96">
        <v>133</v>
      </c>
      <c r="K22" s="98">
        <v>95</v>
      </c>
      <c r="L22" s="77"/>
    </row>
    <row r="23" spans="1:12" ht="19.5" customHeight="1">
      <c r="A23" s="94" t="s">
        <v>208</v>
      </c>
      <c r="B23" s="95" t="s">
        <v>104</v>
      </c>
      <c r="C23" s="96">
        <f t="shared" si="1"/>
        <v>5</v>
      </c>
      <c r="D23" s="97"/>
      <c r="E23" s="97"/>
      <c r="F23" s="97">
        <v>5</v>
      </c>
      <c r="G23" s="97">
        <v>1</v>
      </c>
      <c r="H23" s="123">
        <f>+SUM(I23:J23)</f>
        <v>147</v>
      </c>
      <c r="I23" s="109">
        <v>15</v>
      </c>
      <c r="J23" s="96">
        <v>132</v>
      </c>
      <c r="K23" s="98">
        <v>103</v>
      </c>
      <c r="L23" s="77"/>
    </row>
    <row r="24" spans="1:12" ht="19.5" customHeight="1">
      <c r="A24" s="94" t="s">
        <v>209</v>
      </c>
      <c r="B24" s="95"/>
      <c r="C24" s="96">
        <f t="shared" si="1"/>
        <v>9</v>
      </c>
      <c r="D24" s="97"/>
      <c r="E24" s="97"/>
      <c r="F24" s="97">
        <f>SUM(F25:F26)</f>
        <v>9</v>
      </c>
      <c r="G24" s="97">
        <f>SUM(G25:G26)</f>
        <v>4</v>
      </c>
      <c r="H24" s="110">
        <f>SUM(H25:H26)</f>
        <v>108</v>
      </c>
      <c r="I24" s="109">
        <v>5</v>
      </c>
      <c r="J24" s="96">
        <f>+SUM(J25:J26)</f>
        <v>103</v>
      </c>
      <c r="K24" s="98">
        <f>SUM(K25:K26)</f>
        <v>70</v>
      </c>
      <c r="L24" s="77"/>
    </row>
    <row r="25" spans="1:12" ht="19.5" customHeight="1">
      <c r="A25" s="79"/>
      <c r="B25" s="80" t="s">
        <v>105</v>
      </c>
      <c r="C25" s="100">
        <f t="shared" si="1"/>
        <v>7</v>
      </c>
      <c r="D25" s="101"/>
      <c r="E25" s="101"/>
      <c r="F25" s="101">
        <v>7</v>
      </c>
      <c r="G25" s="101">
        <v>2</v>
      </c>
      <c r="H25" s="123">
        <f>+SUM(I25:J25)</f>
        <v>96</v>
      </c>
      <c r="I25" s="103">
        <v>5</v>
      </c>
      <c r="J25" s="104">
        <v>91</v>
      </c>
      <c r="K25" s="102">
        <v>65</v>
      </c>
      <c r="L25" s="77"/>
    </row>
    <row r="26" spans="1:12" ht="19.5" customHeight="1">
      <c r="A26" s="79"/>
      <c r="B26" s="80" t="s">
        <v>106</v>
      </c>
      <c r="C26" s="104">
        <f t="shared" si="1"/>
        <v>2</v>
      </c>
      <c r="D26" s="101"/>
      <c r="E26" s="101"/>
      <c r="F26" s="101">
        <v>2</v>
      </c>
      <c r="G26" s="101">
        <v>2</v>
      </c>
      <c r="H26" s="122">
        <f>+SUM(I26:J26)</f>
        <v>12</v>
      </c>
      <c r="I26" s="103"/>
      <c r="J26" s="104">
        <v>12</v>
      </c>
      <c r="K26" s="102">
        <v>5</v>
      </c>
      <c r="L26" s="77"/>
    </row>
    <row r="27" spans="1:12" ht="19.5" customHeight="1">
      <c r="A27" s="94" t="s">
        <v>210</v>
      </c>
      <c r="B27" s="95" t="s">
        <v>107</v>
      </c>
      <c r="C27" s="96">
        <f t="shared" si="1"/>
        <v>8</v>
      </c>
      <c r="D27" s="97">
        <v>4</v>
      </c>
      <c r="E27" s="97"/>
      <c r="F27" s="97">
        <v>4</v>
      </c>
      <c r="G27" s="97">
        <v>1</v>
      </c>
      <c r="H27" s="102">
        <f>+SUM(I27:J27)</f>
        <v>59</v>
      </c>
      <c r="I27" s="109">
        <v>9</v>
      </c>
      <c r="J27" s="96">
        <v>50</v>
      </c>
      <c r="K27" s="98">
        <v>37</v>
      </c>
      <c r="L27" s="77"/>
    </row>
    <row r="28" spans="1:12" ht="19.5" customHeight="1">
      <c r="A28" s="105" t="s">
        <v>80</v>
      </c>
      <c r="B28" s="88"/>
      <c r="C28" s="89">
        <f>+C29+C30+C34</f>
        <v>39</v>
      </c>
      <c r="D28" s="90">
        <f aca="true" t="shared" si="5" ref="D28:K28">+D29+D30+D34</f>
        <v>4</v>
      </c>
      <c r="E28" s="90">
        <f t="shared" si="5"/>
        <v>0</v>
      </c>
      <c r="F28" s="90">
        <f t="shared" si="5"/>
        <v>35</v>
      </c>
      <c r="G28" s="89">
        <f t="shared" si="5"/>
        <v>15</v>
      </c>
      <c r="H28" s="107">
        <f t="shared" si="5"/>
        <v>463</v>
      </c>
      <c r="I28" s="90">
        <f t="shared" si="5"/>
        <v>71</v>
      </c>
      <c r="J28" s="120">
        <f t="shared" si="5"/>
        <v>392</v>
      </c>
      <c r="K28" s="89">
        <f t="shared" si="5"/>
        <v>314</v>
      </c>
      <c r="L28" s="77"/>
    </row>
    <row r="29" spans="1:12" ht="19.5" customHeight="1">
      <c r="A29" s="124" t="s">
        <v>211</v>
      </c>
      <c r="B29" s="95" t="s">
        <v>108</v>
      </c>
      <c r="C29" s="96">
        <f t="shared" si="1"/>
        <v>21</v>
      </c>
      <c r="D29" s="125">
        <v>2</v>
      </c>
      <c r="E29" s="125"/>
      <c r="F29" s="125">
        <v>19</v>
      </c>
      <c r="G29" s="125">
        <v>10</v>
      </c>
      <c r="H29" s="102">
        <f>+SUM(I29:J29)</f>
        <v>223</v>
      </c>
      <c r="I29" s="109">
        <v>27</v>
      </c>
      <c r="J29" s="96">
        <v>196</v>
      </c>
      <c r="K29" s="126">
        <v>148</v>
      </c>
      <c r="L29" s="77"/>
    </row>
    <row r="30" spans="1:12" ht="19.5" customHeight="1">
      <c r="A30" s="124" t="s">
        <v>212</v>
      </c>
      <c r="B30" s="95"/>
      <c r="C30" s="96">
        <f t="shared" si="1"/>
        <v>17</v>
      </c>
      <c r="D30" s="125">
        <v>2</v>
      </c>
      <c r="E30" s="125"/>
      <c r="F30" s="125">
        <f aca="true" t="shared" si="6" ref="F30:K30">SUM(F31:F33)</f>
        <v>15</v>
      </c>
      <c r="G30" s="125">
        <f t="shared" si="6"/>
        <v>5</v>
      </c>
      <c r="H30" s="110">
        <f t="shared" si="6"/>
        <v>172</v>
      </c>
      <c r="I30" s="99">
        <f t="shared" si="6"/>
        <v>32</v>
      </c>
      <c r="J30" s="96">
        <f t="shared" si="6"/>
        <v>140</v>
      </c>
      <c r="K30" s="126">
        <f t="shared" si="6"/>
        <v>126</v>
      </c>
      <c r="L30" s="77"/>
    </row>
    <row r="31" spans="1:12" ht="19.5" customHeight="1">
      <c r="A31" s="76"/>
      <c r="B31" s="80" t="s">
        <v>109</v>
      </c>
      <c r="C31" s="100">
        <f t="shared" si="1"/>
        <v>15</v>
      </c>
      <c r="D31" s="127">
        <v>1</v>
      </c>
      <c r="E31" s="127"/>
      <c r="F31" s="127">
        <v>14</v>
      </c>
      <c r="G31" s="127">
        <v>5</v>
      </c>
      <c r="H31" s="102">
        <f>+SUM(I31:J31)</f>
        <v>139</v>
      </c>
      <c r="I31" s="103">
        <v>28</v>
      </c>
      <c r="J31" s="104">
        <v>111</v>
      </c>
      <c r="K31" s="128">
        <v>102</v>
      </c>
      <c r="L31" s="77"/>
    </row>
    <row r="32" spans="1:12" ht="19.5" customHeight="1">
      <c r="A32" s="76"/>
      <c r="B32" s="80" t="s">
        <v>110</v>
      </c>
      <c r="C32" s="100">
        <f t="shared" si="1"/>
        <v>2</v>
      </c>
      <c r="D32" s="127">
        <v>1</v>
      </c>
      <c r="E32" s="127"/>
      <c r="F32" s="127">
        <v>1</v>
      </c>
      <c r="G32" s="127"/>
      <c r="H32" s="102">
        <f>+SUM(I32:J32)</f>
        <v>13</v>
      </c>
      <c r="I32" s="103">
        <v>1</v>
      </c>
      <c r="J32" s="104">
        <v>12</v>
      </c>
      <c r="K32" s="128">
        <v>11</v>
      </c>
      <c r="L32" s="77"/>
    </row>
    <row r="33" spans="1:12" ht="19.5" customHeight="1">
      <c r="A33" s="76"/>
      <c r="B33" s="80" t="s">
        <v>111</v>
      </c>
      <c r="C33" s="104">
        <f t="shared" si="1"/>
        <v>0</v>
      </c>
      <c r="D33" s="127"/>
      <c r="E33" s="127"/>
      <c r="F33" s="127"/>
      <c r="G33" s="127"/>
      <c r="H33" s="102">
        <f>+SUM(I33:J33)</f>
        <v>20</v>
      </c>
      <c r="I33" s="103">
        <v>3</v>
      </c>
      <c r="J33" s="104">
        <v>17</v>
      </c>
      <c r="K33" s="128">
        <v>13</v>
      </c>
      <c r="L33" s="77"/>
    </row>
    <row r="34" spans="1:12" ht="19.5" customHeight="1">
      <c r="A34" s="111" t="s">
        <v>213</v>
      </c>
      <c r="B34" s="112" t="s">
        <v>112</v>
      </c>
      <c r="C34" s="113">
        <f>D34+E34+F34</f>
        <v>1</v>
      </c>
      <c r="D34" s="114"/>
      <c r="E34" s="114"/>
      <c r="F34" s="114">
        <v>1</v>
      </c>
      <c r="G34" s="114"/>
      <c r="H34" s="110">
        <f>+SUM(I34:J34)</f>
        <v>68</v>
      </c>
      <c r="I34" s="115">
        <v>12</v>
      </c>
      <c r="J34" s="113">
        <v>56</v>
      </c>
      <c r="K34" s="116">
        <v>40</v>
      </c>
      <c r="L34" s="77"/>
    </row>
    <row r="35" spans="1:12" ht="19.5" customHeight="1">
      <c r="A35" s="117" t="s">
        <v>81</v>
      </c>
      <c r="B35" s="118"/>
      <c r="C35" s="119">
        <f>+C36+C42+C45+C46</f>
        <v>20</v>
      </c>
      <c r="D35" s="90">
        <f aca="true" t="shared" si="7" ref="D35:K35">+D36+D42+D45+D46</f>
        <v>2</v>
      </c>
      <c r="E35" s="90">
        <f t="shared" si="7"/>
        <v>0</v>
      </c>
      <c r="F35" s="90">
        <f t="shared" si="7"/>
        <v>18</v>
      </c>
      <c r="G35" s="119">
        <f t="shared" si="7"/>
        <v>9</v>
      </c>
      <c r="H35" s="107">
        <f t="shared" si="7"/>
        <v>208</v>
      </c>
      <c r="I35" s="90">
        <f t="shared" si="7"/>
        <v>35</v>
      </c>
      <c r="J35" s="120">
        <f t="shared" si="7"/>
        <v>173</v>
      </c>
      <c r="K35" s="119">
        <f t="shared" si="7"/>
        <v>126</v>
      </c>
      <c r="L35" s="77"/>
    </row>
    <row r="36" spans="1:12" ht="19.5" customHeight="1">
      <c r="A36" s="94" t="s">
        <v>214</v>
      </c>
      <c r="B36" s="95"/>
      <c r="C36" s="129">
        <f t="shared" si="1"/>
        <v>4</v>
      </c>
      <c r="D36" s="97"/>
      <c r="E36" s="97"/>
      <c r="F36" s="97">
        <f>SUM(F37:F41)</f>
        <v>4</v>
      </c>
      <c r="G36" s="97"/>
      <c r="H36" s="110">
        <f>SUM(H37:H41)</f>
        <v>56</v>
      </c>
      <c r="I36" s="99">
        <f>SUM(I37:I41)</f>
        <v>14</v>
      </c>
      <c r="J36" s="96">
        <f>SUM(J37:J41)</f>
        <v>42</v>
      </c>
      <c r="K36" s="98">
        <f>SUM(K37:K41)</f>
        <v>26</v>
      </c>
      <c r="L36" s="77"/>
    </row>
    <row r="37" spans="1:12" ht="19.5" customHeight="1">
      <c r="A37" s="79"/>
      <c r="B37" s="80" t="s">
        <v>113</v>
      </c>
      <c r="C37" s="100">
        <f t="shared" si="1"/>
        <v>1</v>
      </c>
      <c r="D37" s="101"/>
      <c r="E37" s="101"/>
      <c r="F37" s="101">
        <v>1</v>
      </c>
      <c r="G37" s="101"/>
      <c r="H37" s="123">
        <f>+SUM(I37:J37)</f>
        <v>39</v>
      </c>
      <c r="I37" s="103">
        <v>11</v>
      </c>
      <c r="J37" s="104">
        <v>28</v>
      </c>
      <c r="K37" s="102">
        <v>16</v>
      </c>
      <c r="L37" s="77"/>
    </row>
    <row r="38" spans="1:12" ht="19.5" customHeight="1">
      <c r="A38" s="79"/>
      <c r="B38" s="80" t="s">
        <v>114</v>
      </c>
      <c r="C38" s="100">
        <f t="shared" si="1"/>
        <v>2</v>
      </c>
      <c r="D38" s="101"/>
      <c r="E38" s="101"/>
      <c r="F38" s="101">
        <v>2</v>
      </c>
      <c r="G38" s="101"/>
      <c r="H38" s="123">
        <f>+SUM(I38:J38)</f>
        <v>6</v>
      </c>
      <c r="I38" s="103">
        <v>1</v>
      </c>
      <c r="J38" s="104">
        <v>5</v>
      </c>
      <c r="K38" s="102">
        <v>4</v>
      </c>
      <c r="L38" s="77"/>
    </row>
    <row r="39" spans="1:12" ht="19.5" customHeight="1">
      <c r="A39" s="79"/>
      <c r="B39" s="80" t="s">
        <v>115</v>
      </c>
      <c r="C39" s="100">
        <f t="shared" si="1"/>
        <v>0</v>
      </c>
      <c r="D39" s="101"/>
      <c r="E39" s="101"/>
      <c r="F39" s="101"/>
      <c r="G39" s="101"/>
      <c r="H39" s="123">
        <f>+SUM(I39:J39)</f>
        <v>3</v>
      </c>
      <c r="I39" s="103"/>
      <c r="J39" s="104">
        <v>3</v>
      </c>
      <c r="K39" s="102">
        <v>2</v>
      </c>
      <c r="L39" s="77"/>
    </row>
    <row r="40" spans="1:12" ht="19.5" customHeight="1">
      <c r="A40" s="79"/>
      <c r="B40" s="80" t="s">
        <v>116</v>
      </c>
      <c r="C40" s="100">
        <f t="shared" si="1"/>
        <v>0</v>
      </c>
      <c r="D40" s="101"/>
      <c r="E40" s="101"/>
      <c r="F40" s="101"/>
      <c r="G40" s="101"/>
      <c r="H40" s="123">
        <f>+SUM(I40:J40)</f>
        <v>3</v>
      </c>
      <c r="I40" s="103">
        <v>1</v>
      </c>
      <c r="J40" s="104">
        <v>2</v>
      </c>
      <c r="K40" s="102">
        <v>2</v>
      </c>
      <c r="L40" s="77"/>
    </row>
    <row r="41" spans="1:12" ht="19.5" customHeight="1">
      <c r="A41" s="79"/>
      <c r="B41" s="80" t="s">
        <v>117</v>
      </c>
      <c r="C41" s="130">
        <f t="shared" si="1"/>
        <v>1</v>
      </c>
      <c r="D41" s="101"/>
      <c r="E41" s="101"/>
      <c r="F41" s="101">
        <v>1</v>
      </c>
      <c r="G41" s="101"/>
      <c r="H41" s="123">
        <f>+SUM(I41:J41)</f>
        <v>5</v>
      </c>
      <c r="I41" s="103">
        <v>1</v>
      </c>
      <c r="J41" s="104">
        <v>4</v>
      </c>
      <c r="K41" s="102">
        <v>2</v>
      </c>
      <c r="L41" s="77"/>
    </row>
    <row r="42" spans="1:12" ht="19.5" customHeight="1">
      <c r="A42" s="94" t="s">
        <v>215</v>
      </c>
      <c r="B42" s="95"/>
      <c r="C42" s="129">
        <f t="shared" si="1"/>
        <v>7</v>
      </c>
      <c r="D42" s="97">
        <f>SUM(D43:D44)</f>
        <v>1</v>
      </c>
      <c r="E42" s="97"/>
      <c r="F42" s="97">
        <f>SUM(F43:F44)</f>
        <v>6</v>
      </c>
      <c r="G42" s="97">
        <f>SUM(G43:G44)</f>
        <v>5</v>
      </c>
      <c r="H42" s="110">
        <f>SUM(H43:H44)</f>
        <v>67</v>
      </c>
      <c r="I42" s="109">
        <f>+SUM(I43:I44)</f>
        <v>6</v>
      </c>
      <c r="J42" s="96">
        <f>+SUM(J43:J44)</f>
        <v>61</v>
      </c>
      <c r="K42" s="98">
        <f>SUM(K43:K44)</f>
        <v>45</v>
      </c>
      <c r="L42" s="77"/>
    </row>
    <row r="43" spans="1:12" ht="19.5" customHeight="1">
      <c r="A43" s="79"/>
      <c r="B43" s="80" t="s">
        <v>118</v>
      </c>
      <c r="C43" s="100">
        <f t="shared" si="1"/>
        <v>6</v>
      </c>
      <c r="D43" s="101">
        <v>1</v>
      </c>
      <c r="E43" s="101"/>
      <c r="F43" s="101">
        <v>5</v>
      </c>
      <c r="G43" s="101">
        <v>4</v>
      </c>
      <c r="H43" s="123">
        <f>+SUM(I43:J43)</f>
        <v>64</v>
      </c>
      <c r="I43" s="103">
        <v>6</v>
      </c>
      <c r="J43" s="104">
        <v>58</v>
      </c>
      <c r="K43" s="102">
        <v>41</v>
      </c>
      <c r="L43" s="77"/>
    </row>
    <row r="44" spans="1:12" ht="19.5" customHeight="1">
      <c r="A44" s="79"/>
      <c r="B44" s="80" t="s">
        <v>119</v>
      </c>
      <c r="C44" s="130">
        <f t="shared" si="1"/>
        <v>1</v>
      </c>
      <c r="D44" s="101"/>
      <c r="E44" s="101"/>
      <c r="F44" s="101">
        <v>1</v>
      </c>
      <c r="G44" s="101">
        <v>1</v>
      </c>
      <c r="H44" s="122">
        <f>+SUM(I44:J44)</f>
        <v>3</v>
      </c>
      <c r="I44" s="103"/>
      <c r="J44" s="104">
        <v>3</v>
      </c>
      <c r="K44" s="102">
        <v>4</v>
      </c>
      <c r="L44" s="77"/>
    </row>
    <row r="45" spans="1:12" ht="19.5" customHeight="1">
      <c r="A45" s="94" t="s">
        <v>216</v>
      </c>
      <c r="B45" s="95" t="s">
        <v>120</v>
      </c>
      <c r="C45" s="96">
        <f t="shared" si="1"/>
        <v>2</v>
      </c>
      <c r="D45" s="97"/>
      <c r="E45" s="97"/>
      <c r="F45" s="97">
        <v>2</v>
      </c>
      <c r="G45" s="97">
        <v>1</v>
      </c>
      <c r="H45" s="102">
        <f>+SUM(I45:J45)</f>
        <v>27</v>
      </c>
      <c r="I45" s="109">
        <v>2</v>
      </c>
      <c r="J45" s="96">
        <v>25</v>
      </c>
      <c r="K45" s="98">
        <v>18</v>
      </c>
      <c r="L45" s="77"/>
    </row>
    <row r="46" spans="1:12" ht="19.5" customHeight="1">
      <c r="A46" s="94" t="s">
        <v>217</v>
      </c>
      <c r="B46" s="95"/>
      <c r="C46" s="129">
        <f t="shared" si="1"/>
        <v>7</v>
      </c>
      <c r="D46" s="97">
        <f>SUM(D47:D50)</f>
        <v>1</v>
      </c>
      <c r="E46" s="97"/>
      <c r="F46" s="97">
        <f>SUM(F47:F50)</f>
        <v>6</v>
      </c>
      <c r="G46" s="97">
        <f>SUM(G47:G50)</f>
        <v>3</v>
      </c>
      <c r="H46" s="98">
        <f>SUM(H47:H50)</f>
        <v>58</v>
      </c>
      <c r="I46" s="99">
        <f>SUM(I47:I50)</f>
        <v>13</v>
      </c>
      <c r="J46" s="96">
        <f>SUM(J47:J50)</f>
        <v>45</v>
      </c>
      <c r="K46" s="98">
        <f>SUM(K47:K50)</f>
        <v>37</v>
      </c>
      <c r="L46" s="77"/>
    </row>
    <row r="47" spans="1:12" ht="19.5" customHeight="1">
      <c r="A47" s="79"/>
      <c r="B47" s="80" t="s">
        <v>121</v>
      </c>
      <c r="C47" s="100">
        <f t="shared" si="1"/>
        <v>4</v>
      </c>
      <c r="D47" s="101"/>
      <c r="E47" s="101"/>
      <c r="F47" s="101">
        <v>4</v>
      </c>
      <c r="G47" s="101">
        <v>2</v>
      </c>
      <c r="H47" s="102">
        <f>+SUM(I47:J47)</f>
        <v>33</v>
      </c>
      <c r="I47" s="103">
        <v>10</v>
      </c>
      <c r="J47" s="104">
        <v>23</v>
      </c>
      <c r="K47" s="102">
        <v>19</v>
      </c>
      <c r="L47" s="77"/>
    </row>
    <row r="48" spans="1:12" ht="19.5" customHeight="1">
      <c r="A48" s="79"/>
      <c r="B48" s="80" t="s">
        <v>122</v>
      </c>
      <c r="C48" s="100">
        <f t="shared" si="1"/>
        <v>2</v>
      </c>
      <c r="D48" s="101"/>
      <c r="E48" s="101"/>
      <c r="F48" s="101">
        <v>2</v>
      </c>
      <c r="G48" s="101">
        <v>1</v>
      </c>
      <c r="H48" s="102">
        <f>+SUM(I48:J48)</f>
        <v>14</v>
      </c>
      <c r="I48" s="103">
        <v>1</v>
      </c>
      <c r="J48" s="104">
        <v>13</v>
      </c>
      <c r="K48" s="102">
        <v>9</v>
      </c>
      <c r="L48" s="77"/>
    </row>
    <row r="49" spans="1:12" ht="19.5" customHeight="1">
      <c r="A49" s="79"/>
      <c r="B49" s="80" t="s">
        <v>123</v>
      </c>
      <c r="C49" s="100">
        <f t="shared" si="1"/>
        <v>1</v>
      </c>
      <c r="D49" s="101">
        <v>1</v>
      </c>
      <c r="E49" s="101"/>
      <c r="F49" s="101"/>
      <c r="G49" s="101"/>
      <c r="H49" s="102">
        <f>+SUM(I49:J49)</f>
        <v>8</v>
      </c>
      <c r="I49" s="103">
        <v>1</v>
      </c>
      <c r="J49" s="104">
        <v>7</v>
      </c>
      <c r="K49" s="102">
        <v>5</v>
      </c>
      <c r="L49" s="77"/>
    </row>
    <row r="50" spans="1:12" ht="19.5" customHeight="1">
      <c r="A50" s="79"/>
      <c r="B50" s="80" t="s">
        <v>124</v>
      </c>
      <c r="C50" s="100">
        <f t="shared" si="1"/>
        <v>0</v>
      </c>
      <c r="D50" s="101"/>
      <c r="E50" s="101"/>
      <c r="F50" s="101"/>
      <c r="G50" s="101"/>
      <c r="H50" s="102">
        <f>+SUM(I50:J50)</f>
        <v>3</v>
      </c>
      <c r="I50" s="103">
        <v>1</v>
      </c>
      <c r="J50" s="104">
        <v>2</v>
      </c>
      <c r="K50" s="102">
        <v>4</v>
      </c>
      <c r="L50" s="77"/>
    </row>
    <row r="51" spans="1:12" ht="19.5" customHeight="1">
      <c r="A51" s="105" t="s">
        <v>218</v>
      </c>
      <c r="B51" s="88"/>
      <c r="C51" s="131">
        <f aca="true" t="shared" si="8" ref="C51:K51">+C52+C53</f>
        <v>44</v>
      </c>
      <c r="D51" s="132">
        <f t="shared" si="8"/>
        <v>3</v>
      </c>
      <c r="E51" s="132">
        <f t="shared" si="8"/>
        <v>0</v>
      </c>
      <c r="F51" s="132">
        <f t="shared" si="8"/>
        <v>41</v>
      </c>
      <c r="G51" s="132">
        <f t="shared" si="8"/>
        <v>18</v>
      </c>
      <c r="H51" s="131">
        <f t="shared" si="8"/>
        <v>400</v>
      </c>
      <c r="I51" s="132">
        <f t="shared" si="8"/>
        <v>78</v>
      </c>
      <c r="J51" s="133">
        <f t="shared" si="8"/>
        <v>322</v>
      </c>
      <c r="K51" s="134">
        <f t="shared" si="8"/>
        <v>281</v>
      </c>
      <c r="L51" s="77"/>
    </row>
    <row r="52" spans="1:12" ht="19.5" customHeight="1">
      <c r="A52" s="94" t="s">
        <v>219</v>
      </c>
      <c r="B52" s="95" t="s">
        <v>125</v>
      </c>
      <c r="C52" s="96">
        <f>D52+E52+F52</f>
        <v>40</v>
      </c>
      <c r="D52" s="97">
        <v>2</v>
      </c>
      <c r="E52" s="97"/>
      <c r="F52" s="97">
        <v>38</v>
      </c>
      <c r="G52" s="97">
        <v>16</v>
      </c>
      <c r="H52" s="108">
        <f>+SUM(I52:J52)</f>
        <v>342</v>
      </c>
      <c r="I52" s="109">
        <v>63</v>
      </c>
      <c r="J52" s="96">
        <v>279</v>
      </c>
      <c r="K52" s="98">
        <v>250</v>
      </c>
      <c r="L52" s="77"/>
    </row>
    <row r="53" spans="1:12" ht="19.5" customHeight="1">
      <c r="A53" s="124" t="s">
        <v>220</v>
      </c>
      <c r="B53" s="95"/>
      <c r="C53" s="129">
        <f aca="true" t="shared" si="9" ref="C53:C60">D53+E53+F53</f>
        <v>4</v>
      </c>
      <c r="D53" s="125">
        <f>SUM(D54:D60)</f>
        <v>1</v>
      </c>
      <c r="E53" s="125"/>
      <c r="F53" s="125">
        <f>SUM(F54:F60)</f>
        <v>3</v>
      </c>
      <c r="G53" s="125">
        <f>+SUM(G54:G60)</f>
        <v>2</v>
      </c>
      <c r="H53" s="110">
        <f>SUM(H54:H60)</f>
        <v>58</v>
      </c>
      <c r="I53" s="99">
        <f>SUM(I54:I60)</f>
        <v>15</v>
      </c>
      <c r="J53" s="96">
        <f>SUM(J54:J60)</f>
        <v>43</v>
      </c>
      <c r="K53" s="126">
        <f>SUM(K54:K60)</f>
        <v>31</v>
      </c>
      <c r="L53" s="77"/>
    </row>
    <row r="54" spans="1:12" ht="19.5" customHeight="1">
      <c r="A54" s="76"/>
      <c r="B54" s="80" t="s">
        <v>126</v>
      </c>
      <c r="C54" s="100">
        <f t="shared" si="9"/>
        <v>0</v>
      </c>
      <c r="D54" s="127"/>
      <c r="E54" s="127"/>
      <c r="F54" s="127"/>
      <c r="G54" s="127"/>
      <c r="H54" s="102">
        <f aca="true" t="shared" si="10" ref="H54:H60">+SUM(I54:J54)</f>
        <v>4</v>
      </c>
      <c r="I54" s="103"/>
      <c r="J54" s="104">
        <v>4</v>
      </c>
      <c r="K54" s="128">
        <v>3</v>
      </c>
      <c r="L54" s="77"/>
    </row>
    <row r="55" spans="1:12" ht="19.5" customHeight="1">
      <c r="A55" s="76"/>
      <c r="B55" s="80" t="s">
        <v>127</v>
      </c>
      <c r="C55" s="100">
        <f t="shared" si="9"/>
        <v>1</v>
      </c>
      <c r="D55" s="127"/>
      <c r="E55" s="127"/>
      <c r="F55" s="127">
        <v>1</v>
      </c>
      <c r="G55" s="127">
        <v>1</v>
      </c>
      <c r="H55" s="102">
        <f t="shared" si="10"/>
        <v>9</v>
      </c>
      <c r="I55" s="103">
        <v>2</v>
      </c>
      <c r="J55" s="104">
        <v>7</v>
      </c>
      <c r="K55" s="128">
        <v>5</v>
      </c>
      <c r="L55" s="77"/>
    </row>
    <row r="56" spans="1:12" ht="19.5" customHeight="1">
      <c r="A56" s="76"/>
      <c r="B56" s="80" t="s">
        <v>128</v>
      </c>
      <c r="C56" s="100">
        <f t="shared" si="9"/>
        <v>1</v>
      </c>
      <c r="D56" s="127"/>
      <c r="E56" s="127"/>
      <c r="F56" s="127">
        <v>1</v>
      </c>
      <c r="G56" s="127"/>
      <c r="H56" s="102">
        <f t="shared" si="10"/>
        <v>6</v>
      </c>
      <c r="I56" s="103">
        <v>1</v>
      </c>
      <c r="J56" s="104">
        <v>5</v>
      </c>
      <c r="K56" s="128">
        <v>2</v>
      </c>
      <c r="L56" s="77"/>
    </row>
    <row r="57" spans="1:12" ht="19.5" customHeight="1">
      <c r="A57" s="76"/>
      <c r="B57" s="80" t="s">
        <v>129</v>
      </c>
      <c r="C57" s="100">
        <f t="shared" si="9"/>
        <v>0</v>
      </c>
      <c r="D57" s="127"/>
      <c r="E57" s="127"/>
      <c r="F57" s="127"/>
      <c r="G57" s="127"/>
      <c r="H57" s="102">
        <f t="shared" si="10"/>
        <v>6</v>
      </c>
      <c r="I57" s="103">
        <v>1</v>
      </c>
      <c r="J57" s="104">
        <v>5</v>
      </c>
      <c r="K57" s="128">
        <v>4</v>
      </c>
      <c r="L57" s="77"/>
    </row>
    <row r="58" spans="1:12" ht="19.5" customHeight="1">
      <c r="A58" s="76"/>
      <c r="B58" s="80" t="s">
        <v>130</v>
      </c>
      <c r="C58" s="100">
        <f t="shared" si="9"/>
        <v>2</v>
      </c>
      <c r="D58" s="127">
        <v>1</v>
      </c>
      <c r="E58" s="127"/>
      <c r="F58" s="127">
        <v>1</v>
      </c>
      <c r="G58" s="127">
        <v>1</v>
      </c>
      <c r="H58" s="102">
        <f t="shared" si="10"/>
        <v>17</v>
      </c>
      <c r="I58" s="103">
        <v>6</v>
      </c>
      <c r="J58" s="104">
        <v>11</v>
      </c>
      <c r="K58" s="128">
        <v>8</v>
      </c>
      <c r="L58" s="77"/>
    </row>
    <row r="59" spans="1:12" ht="19.5" customHeight="1">
      <c r="A59" s="76"/>
      <c r="B59" s="80" t="s">
        <v>131</v>
      </c>
      <c r="C59" s="100">
        <f t="shared" si="9"/>
        <v>0</v>
      </c>
      <c r="D59" s="127"/>
      <c r="E59" s="127"/>
      <c r="F59" s="127"/>
      <c r="G59" s="127"/>
      <c r="H59" s="102">
        <f t="shared" si="10"/>
        <v>11</v>
      </c>
      <c r="I59" s="103">
        <v>4</v>
      </c>
      <c r="J59" s="104">
        <v>7</v>
      </c>
      <c r="K59" s="128">
        <v>8</v>
      </c>
      <c r="L59" s="77"/>
    </row>
    <row r="60" spans="1:12" ht="19.5" customHeight="1">
      <c r="A60" s="135"/>
      <c r="B60" s="136" t="s">
        <v>132</v>
      </c>
      <c r="C60" s="137">
        <f t="shared" si="9"/>
        <v>0</v>
      </c>
      <c r="D60" s="138"/>
      <c r="E60" s="138"/>
      <c r="F60" s="138"/>
      <c r="G60" s="138"/>
      <c r="H60" s="102">
        <f t="shared" si="10"/>
        <v>5</v>
      </c>
      <c r="I60" s="139">
        <v>1</v>
      </c>
      <c r="J60" s="140">
        <v>4</v>
      </c>
      <c r="K60" s="141">
        <v>1</v>
      </c>
      <c r="L60" s="77"/>
    </row>
    <row r="61" spans="1:12" ht="19.5" customHeight="1">
      <c r="A61" s="142" t="s">
        <v>221</v>
      </c>
      <c r="B61" s="143"/>
      <c r="C61" s="144">
        <f>+C62+C74+C78+C83</f>
        <v>21</v>
      </c>
      <c r="D61" s="145">
        <f aca="true" t="shared" si="11" ref="D61:K61">+D62+D74+D78+D83</f>
        <v>1</v>
      </c>
      <c r="E61" s="145">
        <f t="shared" si="11"/>
        <v>0</v>
      </c>
      <c r="F61" s="145">
        <f t="shared" si="11"/>
        <v>20</v>
      </c>
      <c r="G61" s="146">
        <f t="shared" si="11"/>
        <v>8</v>
      </c>
      <c r="H61" s="144">
        <f t="shared" si="11"/>
        <v>186</v>
      </c>
      <c r="I61" s="147">
        <f t="shared" si="11"/>
        <v>43</v>
      </c>
      <c r="J61" s="146">
        <f t="shared" si="11"/>
        <v>143</v>
      </c>
      <c r="K61" s="148">
        <f t="shared" si="11"/>
        <v>109</v>
      </c>
      <c r="L61" s="77"/>
    </row>
    <row r="62" spans="1:12" ht="19.5" customHeight="1">
      <c r="A62" s="124" t="s">
        <v>222</v>
      </c>
      <c r="B62" s="95"/>
      <c r="C62" s="129">
        <f t="shared" si="1"/>
        <v>9</v>
      </c>
      <c r="D62" s="127">
        <f>SUM(D63:D67)</f>
        <v>1</v>
      </c>
      <c r="E62" s="127"/>
      <c r="F62" s="127">
        <f>SUM(F63:F67)</f>
        <v>8</v>
      </c>
      <c r="G62" s="125">
        <f>+SUM(G63:G67)</f>
        <v>4</v>
      </c>
      <c r="H62" s="110">
        <f>SUM(H63:H67)</f>
        <v>59</v>
      </c>
      <c r="I62" s="99">
        <f>SUM(I63:I67)</f>
        <v>13</v>
      </c>
      <c r="J62" s="96">
        <f>SUM(J63:J67)</f>
        <v>46</v>
      </c>
      <c r="K62" s="126">
        <f>SUM(K63:K67)</f>
        <v>42</v>
      </c>
      <c r="L62" s="77"/>
    </row>
    <row r="63" spans="1:12" ht="19.5" customHeight="1">
      <c r="A63" s="76"/>
      <c r="B63" s="80" t="s">
        <v>133</v>
      </c>
      <c r="C63" s="100">
        <f t="shared" si="1"/>
        <v>5</v>
      </c>
      <c r="D63" s="127"/>
      <c r="E63" s="127"/>
      <c r="F63" s="127">
        <v>5</v>
      </c>
      <c r="G63" s="127">
        <v>2</v>
      </c>
      <c r="H63" s="102">
        <f>+SUM(I63:J63)</f>
        <v>24</v>
      </c>
      <c r="I63" s="103">
        <v>6</v>
      </c>
      <c r="J63" s="104">
        <v>18</v>
      </c>
      <c r="K63" s="128">
        <v>17</v>
      </c>
      <c r="L63" s="77"/>
    </row>
    <row r="64" spans="1:12" ht="19.5" customHeight="1">
      <c r="A64" s="76"/>
      <c r="B64" s="80" t="s">
        <v>134</v>
      </c>
      <c r="C64" s="100">
        <f t="shared" si="1"/>
        <v>1</v>
      </c>
      <c r="D64" s="127"/>
      <c r="E64" s="127"/>
      <c r="F64" s="127">
        <v>1</v>
      </c>
      <c r="G64" s="127">
        <v>1</v>
      </c>
      <c r="H64" s="102">
        <f>+SUM(I64:J64)</f>
        <v>5</v>
      </c>
      <c r="I64" s="103"/>
      <c r="J64" s="104">
        <v>5</v>
      </c>
      <c r="K64" s="128">
        <v>3</v>
      </c>
      <c r="L64" s="77"/>
    </row>
    <row r="65" spans="1:12" ht="19.5" customHeight="1">
      <c r="A65" s="76"/>
      <c r="B65" s="80" t="s">
        <v>135</v>
      </c>
      <c r="C65" s="100">
        <f t="shared" si="1"/>
        <v>1</v>
      </c>
      <c r="D65" s="127">
        <v>1</v>
      </c>
      <c r="E65" s="127"/>
      <c r="F65" s="127"/>
      <c r="G65" s="127"/>
      <c r="H65" s="102">
        <f>+SUM(I65:J65)</f>
        <v>7</v>
      </c>
      <c r="I65" s="103"/>
      <c r="J65" s="104">
        <v>7</v>
      </c>
      <c r="K65" s="128">
        <v>5</v>
      </c>
      <c r="L65" s="77"/>
    </row>
    <row r="66" spans="1:12" ht="19.5" customHeight="1">
      <c r="A66" s="76"/>
      <c r="B66" s="80" t="s">
        <v>136</v>
      </c>
      <c r="C66" s="100">
        <f t="shared" si="1"/>
        <v>1</v>
      </c>
      <c r="D66" s="127"/>
      <c r="E66" s="127"/>
      <c r="F66" s="127">
        <v>1</v>
      </c>
      <c r="G66" s="127"/>
      <c r="H66" s="102">
        <f>+SUM(I66:J66)</f>
        <v>6</v>
      </c>
      <c r="I66" s="103"/>
      <c r="J66" s="104">
        <v>6</v>
      </c>
      <c r="K66" s="128">
        <v>4</v>
      </c>
      <c r="L66" s="77"/>
    </row>
    <row r="67" spans="1:12" ht="19.5" customHeight="1">
      <c r="A67" s="149"/>
      <c r="B67" s="150" t="s">
        <v>137</v>
      </c>
      <c r="C67" s="151">
        <f t="shared" si="1"/>
        <v>1</v>
      </c>
      <c r="D67" s="152"/>
      <c r="E67" s="152"/>
      <c r="F67" s="153">
        <v>1</v>
      </c>
      <c r="G67" s="154">
        <v>1</v>
      </c>
      <c r="H67" s="155">
        <f>+SUM(I67:J67)</f>
        <v>17</v>
      </c>
      <c r="I67" s="156">
        <v>7</v>
      </c>
      <c r="J67" s="154">
        <v>10</v>
      </c>
      <c r="K67" s="157">
        <v>13</v>
      </c>
      <c r="L67" s="77"/>
    </row>
    <row r="68" spans="1:12" ht="19.5" customHeight="1">
      <c r="A68" s="158"/>
      <c r="B68" s="158"/>
      <c r="C68" s="104"/>
      <c r="D68" s="104"/>
      <c r="E68" s="104"/>
      <c r="F68" s="104"/>
      <c r="G68" s="104"/>
      <c r="H68" s="104"/>
      <c r="I68" s="104"/>
      <c r="J68" s="104"/>
      <c r="K68" s="104"/>
      <c r="L68" s="159"/>
    </row>
    <row r="69" spans="1:12" ht="19.5" customHeight="1">
      <c r="A69" s="158"/>
      <c r="B69" s="158"/>
      <c r="C69" s="104"/>
      <c r="D69" s="104"/>
      <c r="E69" s="104"/>
      <c r="F69" s="104"/>
      <c r="G69" s="104"/>
      <c r="H69" s="104"/>
      <c r="I69" s="104"/>
      <c r="J69" s="104"/>
      <c r="K69" s="104"/>
      <c r="L69" s="159"/>
    </row>
    <row r="70" spans="1:12" ht="17.25">
      <c r="A70" s="158"/>
      <c r="B70" s="158"/>
      <c r="C70" s="104"/>
      <c r="D70" s="104"/>
      <c r="E70" s="104"/>
      <c r="F70" s="104"/>
      <c r="G70" s="104"/>
      <c r="H70" s="104"/>
      <c r="I70" s="104"/>
      <c r="J70" s="604" t="s">
        <v>223</v>
      </c>
      <c r="K70" s="604"/>
      <c r="L70" s="159"/>
    </row>
    <row r="71" spans="1:12" ht="19.5" customHeight="1">
      <c r="A71" s="160"/>
      <c r="B71" s="75"/>
      <c r="C71" s="599" t="s">
        <v>185</v>
      </c>
      <c r="D71" s="600"/>
      <c r="E71" s="600"/>
      <c r="F71" s="601"/>
      <c r="G71" s="75" t="s">
        <v>186</v>
      </c>
      <c r="H71" s="599" t="s">
        <v>187</v>
      </c>
      <c r="I71" s="600"/>
      <c r="J71" s="603"/>
      <c r="K71" s="161"/>
      <c r="L71" s="159"/>
    </row>
    <row r="72" spans="1:12" ht="19.5" customHeight="1">
      <c r="A72" s="73" t="s">
        <v>188</v>
      </c>
      <c r="B72" s="72" t="s">
        <v>189</v>
      </c>
      <c r="C72" s="74" t="s">
        <v>92</v>
      </c>
      <c r="D72" s="158"/>
      <c r="E72" s="158"/>
      <c r="F72" s="158"/>
      <c r="G72" s="72" t="s">
        <v>190</v>
      </c>
      <c r="H72" s="162"/>
      <c r="I72" s="163"/>
      <c r="J72" s="164"/>
      <c r="K72" s="165" t="s">
        <v>93</v>
      </c>
      <c r="L72" s="159"/>
    </row>
    <row r="73" spans="1:12" ht="19.5" customHeight="1">
      <c r="A73" s="166"/>
      <c r="B73" s="136"/>
      <c r="C73" s="167" t="s">
        <v>94</v>
      </c>
      <c r="D73" s="168" t="s">
        <v>95</v>
      </c>
      <c r="E73" s="168" t="s">
        <v>96</v>
      </c>
      <c r="F73" s="168" t="s">
        <v>97</v>
      </c>
      <c r="G73" s="83" t="s">
        <v>191</v>
      </c>
      <c r="H73" s="84" t="s">
        <v>28</v>
      </c>
      <c r="I73" s="85" t="s">
        <v>192</v>
      </c>
      <c r="J73" s="86" t="s">
        <v>193</v>
      </c>
      <c r="K73" s="169" t="s">
        <v>98</v>
      </c>
      <c r="L73" s="159"/>
    </row>
    <row r="74" spans="1:12" ht="19.5" customHeight="1">
      <c r="A74" s="76" t="s">
        <v>224</v>
      </c>
      <c r="B74" s="80"/>
      <c r="C74" s="100">
        <f aca="true" t="shared" si="12" ref="C74:C82">D74+E74+F74</f>
        <v>8</v>
      </c>
      <c r="D74" s="127"/>
      <c r="E74" s="127"/>
      <c r="F74" s="170">
        <f>SUM(F75:F77)</f>
        <v>8</v>
      </c>
      <c r="G74" s="104">
        <f>+SUM(G75:G77)</f>
        <v>2</v>
      </c>
      <c r="H74" s="123">
        <f>SUM(H75:H77)</f>
        <v>80</v>
      </c>
      <c r="I74" s="99">
        <f>SUM(I75:I77)</f>
        <v>19</v>
      </c>
      <c r="J74" s="104">
        <f>SUM(J75:J77)</f>
        <v>61</v>
      </c>
      <c r="K74" s="123">
        <f>SUM(K75:K77)</f>
        <v>42</v>
      </c>
      <c r="L74" s="77"/>
    </row>
    <row r="75" spans="1:12" ht="19.5" customHeight="1">
      <c r="A75" s="79"/>
      <c r="B75" s="80" t="s">
        <v>138</v>
      </c>
      <c r="C75" s="100">
        <f t="shared" si="12"/>
        <v>4</v>
      </c>
      <c r="D75" s="101"/>
      <c r="E75" s="101"/>
      <c r="F75" s="101">
        <v>4</v>
      </c>
      <c r="G75" s="101">
        <v>1</v>
      </c>
      <c r="H75" s="102">
        <f>+SUM(I75:J75)</f>
        <v>23</v>
      </c>
      <c r="I75" s="103">
        <v>5</v>
      </c>
      <c r="J75" s="104">
        <v>18</v>
      </c>
      <c r="K75" s="102">
        <v>16</v>
      </c>
      <c r="L75" s="77"/>
    </row>
    <row r="76" spans="1:12" ht="19.5" customHeight="1">
      <c r="A76" s="79"/>
      <c r="B76" s="80" t="s">
        <v>139</v>
      </c>
      <c r="C76" s="100">
        <f t="shared" si="12"/>
        <v>4</v>
      </c>
      <c r="D76" s="101"/>
      <c r="E76" s="101"/>
      <c r="F76" s="101">
        <v>4</v>
      </c>
      <c r="G76" s="101">
        <v>1</v>
      </c>
      <c r="H76" s="102">
        <f>+SUM(I76:J76)</f>
        <v>42</v>
      </c>
      <c r="I76" s="103">
        <v>9</v>
      </c>
      <c r="J76" s="104">
        <v>33</v>
      </c>
      <c r="K76" s="102">
        <v>19</v>
      </c>
      <c r="L76" s="77"/>
    </row>
    <row r="77" spans="1:12" ht="19.5" customHeight="1">
      <c r="A77" s="79"/>
      <c r="B77" s="80" t="s">
        <v>140</v>
      </c>
      <c r="C77" s="130">
        <f t="shared" si="12"/>
        <v>0</v>
      </c>
      <c r="D77" s="101"/>
      <c r="E77" s="101"/>
      <c r="F77" s="101"/>
      <c r="G77" s="101"/>
      <c r="H77" s="102">
        <f>+SUM(I77:J77)</f>
        <v>15</v>
      </c>
      <c r="I77" s="103">
        <v>5</v>
      </c>
      <c r="J77" s="104">
        <v>10</v>
      </c>
      <c r="K77" s="102">
        <v>7</v>
      </c>
      <c r="L77" s="77"/>
    </row>
    <row r="78" spans="1:12" ht="19.5" customHeight="1">
      <c r="A78" s="94" t="s">
        <v>225</v>
      </c>
      <c r="B78" s="95"/>
      <c r="C78" s="129">
        <f t="shared" si="12"/>
        <v>3</v>
      </c>
      <c r="D78" s="97"/>
      <c r="E78" s="97"/>
      <c r="F78" s="97">
        <f>SUM(F79:F82)</f>
        <v>3</v>
      </c>
      <c r="G78" s="97">
        <f>+SUM(G79:G82)</f>
        <v>2</v>
      </c>
      <c r="H78" s="98">
        <f>SUM(H79:H82)</f>
        <v>15</v>
      </c>
      <c r="I78" s="99">
        <f>SUM(I79:I82)</f>
        <v>2</v>
      </c>
      <c r="J78" s="96">
        <f>SUM(J79:J82)</f>
        <v>13</v>
      </c>
      <c r="K78" s="98">
        <f>SUM(K79:K82)</f>
        <v>6</v>
      </c>
      <c r="L78" s="77"/>
    </row>
    <row r="79" spans="1:12" ht="19.5" customHeight="1">
      <c r="A79" s="79"/>
      <c r="B79" s="80" t="s">
        <v>141</v>
      </c>
      <c r="C79" s="100">
        <f t="shared" si="12"/>
        <v>2</v>
      </c>
      <c r="D79" s="101"/>
      <c r="E79" s="101"/>
      <c r="F79" s="101">
        <v>2</v>
      </c>
      <c r="G79" s="101">
        <v>1</v>
      </c>
      <c r="H79" s="102">
        <f>+SUM(I79:J79)</f>
        <v>5</v>
      </c>
      <c r="I79" s="103">
        <v>1</v>
      </c>
      <c r="J79" s="104">
        <v>4</v>
      </c>
      <c r="K79" s="102">
        <v>3</v>
      </c>
      <c r="L79" s="77"/>
    </row>
    <row r="80" spans="1:12" ht="19.5" customHeight="1">
      <c r="A80" s="79"/>
      <c r="B80" s="80" t="s">
        <v>142</v>
      </c>
      <c r="C80" s="100">
        <f t="shared" si="12"/>
        <v>0</v>
      </c>
      <c r="D80" s="101"/>
      <c r="E80" s="101"/>
      <c r="F80" s="101"/>
      <c r="G80" s="101"/>
      <c r="H80" s="102">
        <f>+SUM(I80:J80)</f>
        <v>4</v>
      </c>
      <c r="I80" s="103">
        <v>1</v>
      </c>
      <c r="J80" s="104">
        <v>3</v>
      </c>
      <c r="K80" s="102">
        <v>1</v>
      </c>
      <c r="L80" s="77"/>
    </row>
    <row r="81" spans="1:12" ht="19.5" customHeight="1">
      <c r="A81" s="79"/>
      <c r="B81" s="80" t="s">
        <v>143</v>
      </c>
      <c r="C81" s="100">
        <f t="shared" si="12"/>
        <v>1</v>
      </c>
      <c r="D81" s="101"/>
      <c r="E81" s="101"/>
      <c r="F81" s="101">
        <v>1</v>
      </c>
      <c r="G81" s="101">
        <v>1</v>
      </c>
      <c r="H81" s="102">
        <f>+SUM(I81:J81)</f>
        <v>3</v>
      </c>
      <c r="I81" s="103"/>
      <c r="J81" s="104">
        <v>3</v>
      </c>
      <c r="K81" s="102">
        <v>1</v>
      </c>
      <c r="L81" s="77"/>
    </row>
    <row r="82" spans="1:12" ht="19.5" customHeight="1">
      <c r="A82" s="171"/>
      <c r="B82" s="172" t="s">
        <v>144</v>
      </c>
      <c r="C82" s="130">
        <f t="shared" si="12"/>
        <v>0</v>
      </c>
      <c r="D82" s="173"/>
      <c r="E82" s="173"/>
      <c r="F82" s="173"/>
      <c r="G82" s="174"/>
      <c r="H82" s="175">
        <f>+SUM(I82:J82)</f>
        <v>3</v>
      </c>
      <c r="I82" s="176"/>
      <c r="J82" s="177">
        <v>3</v>
      </c>
      <c r="K82" s="178">
        <v>1</v>
      </c>
      <c r="L82" s="77"/>
    </row>
    <row r="83" spans="1:12" ht="19.5" customHeight="1">
      <c r="A83" s="76" t="s">
        <v>226</v>
      </c>
      <c r="B83" s="80"/>
      <c r="C83" s="100">
        <f t="shared" si="1"/>
        <v>1</v>
      </c>
      <c r="D83" s="127"/>
      <c r="E83" s="127"/>
      <c r="F83" s="127">
        <f>SUM(F84:F88)</f>
        <v>1</v>
      </c>
      <c r="G83" s="179"/>
      <c r="H83" s="123">
        <f>SUM(H84:H88)</f>
        <v>32</v>
      </c>
      <c r="I83" s="180">
        <f>SUM(I84:I88)</f>
        <v>9</v>
      </c>
      <c r="J83" s="104">
        <f>SUM(J84:J88)</f>
        <v>23</v>
      </c>
      <c r="K83" s="123">
        <f>SUM(K84:K88)</f>
        <v>19</v>
      </c>
      <c r="L83" s="77"/>
    </row>
    <row r="84" spans="1:12" ht="19.5" customHeight="1">
      <c r="A84" s="79"/>
      <c r="B84" s="80" t="s">
        <v>145</v>
      </c>
      <c r="C84" s="100">
        <f aca="true" t="shared" si="13" ref="C84:C134">D84+E84+F84</f>
        <v>1</v>
      </c>
      <c r="D84" s="101"/>
      <c r="E84" s="101"/>
      <c r="F84" s="101">
        <v>1</v>
      </c>
      <c r="G84" s="101"/>
      <c r="H84" s="102">
        <f>+SUM(I84:J84)</f>
        <v>16</v>
      </c>
      <c r="I84" s="180">
        <v>4</v>
      </c>
      <c r="J84" s="104">
        <v>12</v>
      </c>
      <c r="K84" s="102">
        <v>11</v>
      </c>
      <c r="L84" s="77"/>
    </row>
    <row r="85" spans="1:12" ht="19.5" customHeight="1">
      <c r="A85" s="79"/>
      <c r="B85" s="80" t="s">
        <v>146</v>
      </c>
      <c r="C85" s="100">
        <f t="shared" si="13"/>
        <v>0</v>
      </c>
      <c r="D85" s="101"/>
      <c r="E85" s="101"/>
      <c r="F85" s="101"/>
      <c r="G85" s="101"/>
      <c r="H85" s="102">
        <f>+SUM(I85:J85)</f>
        <v>2</v>
      </c>
      <c r="I85" s="180"/>
      <c r="J85" s="104">
        <v>2</v>
      </c>
      <c r="K85" s="102">
        <v>2</v>
      </c>
      <c r="L85" s="77"/>
    </row>
    <row r="86" spans="1:12" ht="19.5" customHeight="1">
      <c r="A86" s="79"/>
      <c r="B86" s="80" t="s">
        <v>147</v>
      </c>
      <c r="C86" s="100">
        <f t="shared" si="13"/>
        <v>0</v>
      </c>
      <c r="D86" s="101"/>
      <c r="E86" s="101"/>
      <c r="F86" s="101"/>
      <c r="G86" s="101"/>
      <c r="H86" s="102">
        <f>+SUM(I86:J86)</f>
        <v>8</v>
      </c>
      <c r="I86" s="180">
        <v>2</v>
      </c>
      <c r="J86" s="104">
        <v>6</v>
      </c>
      <c r="K86" s="102">
        <v>3</v>
      </c>
      <c r="L86" s="77"/>
    </row>
    <row r="87" spans="1:12" ht="19.5" customHeight="1">
      <c r="A87" s="79"/>
      <c r="B87" s="80" t="s">
        <v>148</v>
      </c>
      <c r="C87" s="100">
        <f t="shared" si="13"/>
        <v>0</v>
      </c>
      <c r="D87" s="101"/>
      <c r="E87" s="101"/>
      <c r="F87" s="101"/>
      <c r="G87" s="101"/>
      <c r="H87" s="102">
        <f>+SUM(I87:J87)</f>
        <v>3</v>
      </c>
      <c r="I87" s="180">
        <v>2</v>
      </c>
      <c r="J87" s="104">
        <v>1</v>
      </c>
      <c r="K87" s="102">
        <v>1</v>
      </c>
      <c r="L87" s="77"/>
    </row>
    <row r="88" spans="1:12" ht="19.5" customHeight="1">
      <c r="A88" s="79"/>
      <c r="B88" s="80" t="s">
        <v>149</v>
      </c>
      <c r="C88" s="100">
        <f t="shared" si="13"/>
        <v>0</v>
      </c>
      <c r="D88" s="101"/>
      <c r="E88" s="101"/>
      <c r="F88" s="101"/>
      <c r="G88" s="101"/>
      <c r="H88" s="102">
        <f>+SUM(I88:J88)</f>
        <v>3</v>
      </c>
      <c r="I88" s="180">
        <v>1</v>
      </c>
      <c r="J88" s="104">
        <v>2</v>
      </c>
      <c r="K88" s="102">
        <v>2</v>
      </c>
      <c r="L88" s="77"/>
    </row>
    <row r="89" spans="1:12" ht="19.5" customHeight="1">
      <c r="A89" s="105" t="s">
        <v>227</v>
      </c>
      <c r="B89" s="88"/>
      <c r="C89" s="131">
        <f>+C90+C98+C103</f>
        <v>14</v>
      </c>
      <c r="D89" s="132">
        <f aca="true" t="shared" si="14" ref="D89:K89">+D90+D98+D103</f>
        <v>2</v>
      </c>
      <c r="E89" s="132">
        <f t="shared" si="14"/>
        <v>0</v>
      </c>
      <c r="F89" s="132">
        <f t="shared" si="14"/>
        <v>12</v>
      </c>
      <c r="G89" s="181">
        <f t="shared" si="14"/>
        <v>2</v>
      </c>
      <c r="H89" s="131">
        <f t="shared" si="14"/>
        <v>132</v>
      </c>
      <c r="I89" s="132">
        <f t="shared" si="14"/>
        <v>12</v>
      </c>
      <c r="J89" s="181">
        <f t="shared" si="14"/>
        <v>120</v>
      </c>
      <c r="K89" s="182">
        <f t="shared" si="14"/>
        <v>74</v>
      </c>
      <c r="L89" s="77"/>
    </row>
    <row r="90" spans="1:12" ht="19.5" customHeight="1">
      <c r="A90" s="124" t="s">
        <v>228</v>
      </c>
      <c r="B90" s="95"/>
      <c r="C90" s="129">
        <f t="shared" si="13"/>
        <v>5</v>
      </c>
      <c r="D90" s="125"/>
      <c r="E90" s="125"/>
      <c r="F90" s="125">
        <f>SUM(F91:F97)</f>
        <v>5</v>
      </c>
      <c r="G90" s="125"/>
      <c r="H90" s="110">
        <f>SUM(H91:H97)</f>
        <v>65</v>
      </c>
      <c r="I90" s="99">
        <f>SUM(I91:I97)</f>
        <v>6</v>
      </c>
      <c r="J90" s="96">
        <f>SUM(J91:J97)</f>
        <v>59</v>
      </c>
      <c r="K90" s="126">
        <f>SUM(K91:K97)</f>
        <v>40</v>
      </c>
      <c r="L90" s="77"/>
    </row>
    <row r="91" spans="1:12" ht="19.5" customHeight="1">
      <c r="A91" s="76"/>
      <c r="B91" s="80" t="s">
        <v>150</v>
      </c>
      <c r="C91" s="100">
        <f t="shared" si="13"/>
        <v>2</v>
      </c>
      <c r="D91" s="127"/>
      <c r="E91" s="127"/>
      <c r="F91" s="127">
        <v>2</v>
      </c>
      <c r="G91" s="127"/>
      <c r="H91" s="102">
        <f aca="true" t="shared" si="15" ref="H91:H97">+SUM(I91:J91)</f>
        <v>30</v>
      </c>
      <c r="I91" s="180">
        <v>5</v>
      </c>
      <c r="J91" s="104">
        <v>25</v>
      </c>
      <c r="K91" s="128">
        <v>16</v>
      </c>
      <c r="L91" s="77"/>
    </row>
    <row r="92" spans="1:12" ht="19.5" customHeight="1">
      <c r="A92" s="76"/>
      <c r="B92" s="80" t="s">
        <v>151</v>
      </c>
      <c r="C92" s="100">
        <f t="shared" si="13"/>
        <v>0</v>
      </c>
      <c r="D92" s="127"/>
      <c r="E92" s="127"/>
      <c r="F92" s="127"/>
      <c r="G92" s="127"/>
      <c r="H92" s="102">
        <f t="shared" si="15"/>
        <v>2</v>
      </c>
      <c r="I92" s="180"/>
      <c r="J92" s="104">
        <v>2</v>
      </c>
      <c r="K92" s="128">
        <v>1</v>
      </c>
      <c r="L92" s="77"/>
    </row>
    <row r="93" spans="1:12" ht="19.5" customHeight="1">
      <c r="A93" s="76"/>
      <c r="B93" s="80" t="s">
        <v>152</v>
      </c>
      <c r="C93" s="100">
        <f t="shared" si="13"/>
        <v>0</v>
      </c>
      <c r="D93" s="127"/>
      <c r="E93" s="127"/>
      <c r="F93" s="127"/>
      <c r="G93" s="127"/>
      <c r="H93" s="102">
        <f t="shared" si="15"/>
        <v>4</v>
      </c>
      <c r="I93" s="180"/>
      <c r="J93" s="104">
        <v>4</v>
      </c>
      <c r="K93" s="128">
        <v>2</v>
      </c>
      <c r="L93" s="77"/>
    </row>
    <row r="94" spans="1:12" ht="19.5" customHeight="1">
      <c r="A94" s="76"/>
      <c r="B94" s="80" t="s">
        <v>153</v>
      </c>
      <c r="C94" s="100">
        <f t="shared" si="13"/>
        <v>1</v>
      </c>
      <c r="D94" s="127"/>
      <c r="E94" s="127"/>
      <c r="F94" s="127">
        <v>1</v>
      </c>
      <c r="G94" s="127"/>
      <c r="H94" s="102">
        <f t="shared" si="15"/>
        <v>7</v>
      </c>
      <c r="I94" s="180"/>
      <c r="J94" s="104">
        <v>7</v>
      </c>
      <c r="K94" s="128">
        <v>7</v>
      </c>
      <c r="L94" s="77"/>
    </row>
    <row r="95" spans="1:12" ht="19.5" customHeight="1">
      <c r="A95" s="76"/>
      <c r="B95" s="80" t="s">
        <v>154</v>
      </c>
      <c r="C95" s="100">
        <f t="shared" si="13"/>
        <v>1</v>
      </c>
      <c r="D95" s="127"/>
      <c r="E95" s="127"/>
      <c r="F95" s="127">
        <v>1</v>
      </c>
      <c r="G95" s="127"/>
      <c r="H95" s="102">
        <f t="shared" si="15"/>
        <v>9</v>
      </c>
      <c r="I95" s="180"/>
      <c r="J95" s="104">
        <v>9</v>
      </c>
      <c r="K95" s="128">
        <v>7</v>
      </c>
      <c r="L95" s="77"/>
    </row>
    <row r="96" spans="1:12" ht="19.5" customHeight="1">
      <c r="A96" s="76"/>
      <c r="B96" s="80" t="s">
        <v>155</v>
      </c>
      <c r="C96" s="100">
        <f t="shared" si="13"/>
        <v>1</v>
      </c>
      <c r="D96" s="127"/>
      <c r="E96" s="127"/>
      <c r="F96" s="127">
        <v>1</v>
      </c>
      <c r="G96" s="127"/>
      <c r="H96" s="102">
        <f t="shared" si="15"/>
        <v>9</v>
      </c>
      <c r="I96" s="180"/>
      <c r="J96" s="104">
        <v>9</v>
      </c>
      <c r="K96" s="128">
        <v>5</v>
      </c>
      <c r="L96" s="77"/>
    </row>
    <row r="97" spans="1:12" ht="19.5" customHeight="1">
      <c r="A97" s="76"/>
      <c r="B97" s="80" t="s">
        <v>156</v>
      </c>
      <c r="C97" s="130">
        <f t="shared" si="13"/>
        <v>0</v>
      </c>
      <c r="D97" s="127"/>
      <c r="E97" s="127"/>
      <c r="F97" s="127"/>
      <c r="G97" s="127"/>
      <c r="H97" s="102">
        <f t="shared" si="15"/>
        <v>4</v>
      </c>
      <c r="I97" s="180">
        <v>1</v>
      </c>
      <c r="J97" s="104">
        <v>3</v>
      </c>
      <c r="K97" s="128">
        <v>2</v>
      </c>
      <c r="L97" s="77"/>
    </row>
    <row r="98" spans="1:12" ht="19.5" customHeight="1">
      <c r="A98" s="124" t="s">
        <v>229</v>
      </c>
      <c r="B98" s="95"/>
      <c r="C98" s="129">
        <f t="shared" si="13"/>
        <v>4</v>
      </c>
      <c r="D98" s="125"/>
      <c r="E98" s="125"/>
      <c r="F98" s="125">
        <f>SUM(F99:F102)</f>
        <v>4</v>
      </c>
      <c r="G98" s="125">
        <f>+SUM(G99:G102)</f>
        <v>2</v>
      </c>
      <c r="H98" s="110">
        <f>SUM(H99:H102)</f>
        <v>18</v>
      </c>
      <c r="I98" s="99">
        <f>SUM(I99:I102)</f>
        <v>2</v>
      </c>
      <c r="J98" s="96">
        <f>SUM(J99:J102)</f>
        <v>16</v>
      </c>
      <c r="K98" s="126">
        <f>SUM(K99:K102)</f>
        <v>7</v>
      </c>
      <c r="L98" s="77"/>
    </row>
    <row r="99" spans="1:12" ht="19.5" customHeight="1">
      <c r="A99" s="76"/>
      <c r="B99" s="80" t="s">
        <v>157</v>
      </c>
      <c r="C99" s="100">
        <f t="shared" si="13"/>
        <v>1</v>
      </c>
      <c r="D99" s="127"/>
      <c r="E99" s="127"/>
      <c r="F99" s="127">
        <v>1</v>
      </c>
      <c r="G99" s="127"/>
      <c r="H99" s="102">
        <f>+SUM(I99:J99)</f>
        <v>5</v>
      </c>
      <c r="I99" s="180">
        <v>1</v>
      </c>
      <c r="J99" s="104">
        <v>4</v>
      </c>
      <c r="K99" s="128">
        <v>2</v>
      </c>
      <c r="L99" s="77"/>
    </row>
    <row r="100" spans="1:12" ht="19.5" customHeight="1">
      <c r="A100" s="76"/>
      <c r="B100" s="80" t="s">
        <v>158</v>
      </c>
      <c r="C100" s="100">
        <f t="shared" si="13"/>
        <v>2</v>
      </c>
      <c r="D100" s="127"/>
      <c r="E100" s="127"/>
      <c r="F100" s="127">
        <v>2</v>
      </c>
      <c r="G100" s="127">
        <v>1</v>
      </c>
      <c r="H100" s="102">
        <f>+SUM(I100:J100)</f>
        <v>5</v>
      </c>
      <c r="I100" s="180"/>
      <c r="J100" s="104">
        <v>5</v>
      </c>
      <c r="K100" s="128">
        <v>3</v>
      </c>
      <c r="L100" s="77"/>
    </row>
    <row r="101" spans="1:12" ht="19.5" customHeight="1">
      <c r="A101" s="76"/>
      <c r="B101" s="80" t="s">
        <v>159</v>
      </c>
      <c r="C101" s="100">
        <f t="shared" si="13"/>
        <v>0</v>
      </c>
      <c r="D101" s="127"/>
      <c r="E101" s="127"/>
      <c r="F101" s="127"/>
      <c r="G101" s="127"/>
      <c r="H101" s="102">
        <f>+SUM(I101:J101)</f>
        <v>2</v>
      </c>
      <c r="I101" s="180">
        <v>1</v>
      </c>
      <c r="J101" s="104">
        <v>1</v>
      </c>
      <c r="K101" s="128"/>
      <c r="L101" s="77"/>
    </row>
    <row r="102" spans="1:12" ht="19.5" customHeight="1">
      <c r="A102" s="76"/>
      <c r="B102" s="80" t="s">
        <v>160</v>
      </c>
      <c r="C102" s="130">
        <f t="shared" si="13"/>
        <v>1</v>
      </c>
      <c r="D102" s="127"/>
      <c r="E102" s="127"/>
      <c r="F102" s="127">
        <v>1</v>
      </c>
      <c r="G102" s="127">
        <v>1</v>
      </c>
      <c r="H102" s="102">
        <f>+SUM(I102:J102)</f>
        <v>6</v>
      </c>
      <c r="I102" s="180"/>
      <c r="J102" s="104">
        <v>6</v>
      </c>
      <c r="K102" s="128">
        <v>2</v>
      </c>
      <c r="L102" s="77"/>
    </row>
    <row r="103" spans="1:12" ht="19.5" customHeight="1">
      <c r="A103" s="124" t="s">
        <v>230</v>
      </c>
      <c r="B103" s="95"/>
      <c r="C103" s="129">
        <f t="shared" si="13"/>
        <v>5</v>
      </c>
      <c r="D103" s="125">
        <f>SUM(D104:D111)</f>
        <v>2</v>
      </c>
      <c r="E103" s="125"/>
      <c r="F103" s="125">
        <f>SUM(F104:F111)</f>
        <v>3</v>
      </c>
      <c r="G103" s="125"/>
      <c r="H103" s="110">
        <f>SUM(H104:H111)</f>
        <v>49</v>
      </c>
      <c r="I103" s="99">
        <f>SUM(I104:I111)</f>
        <v>4</v>
      </c>
      <c r="J103" s="96">
        <f>SUM(J104:J111)</f>
        <v>45</v>
      </c>
      <c r="K103" s="126">
        <f>SUM(K104:K111)</f>
        <v>27</v>
      </c>
      <c r="L103" s="77"/>
    </row>
    <row r="104" spans="1:12" ht="19.5" customHeight="1">
      <c r="A104" s="76"/>
      <c r="B104" s="80" t="s">
        <v>161</v>
      </c>
      <c r="C104" s="100">
        <f t="shared" si="13"/>
        <v>2</v>
      </c>
      <c r="D104" s="127">
        <v>1</v>
      </c>
      <c r="E104" s="127"/>
      <c r="F104" s="127">
        <v>1</v>
      </c>
      <c r="G104" s="127"/>
      <c r="H104" s="102">
        <f aca="true" t="shared" si="16" ref="H104:H111">+SUM(I104:J104)</f>
        <v>8</v>
      </c>
      <c r="I104" s="180"/>
      <c r="J104" s="104">
        <v>8</v>
      </c>
      <c r="K104" s="128">
        <v>5</v>
      </c>
      <c r="L104" s="77"/>
    </row>
    <row r="105" spans="1:12" ht="19.5" customHeight="1">
      <c r="A105" s="76"/>
      <c r="B105" s="80" t="s">
        <v>162</v>
      </c>
      <c r="C105" s="100">
        <f t="shared" si="13"/>
        <v>0</v>
      </c>
      <c r="D105" s="127"/>
      <c r="E105" s="127"/>
      <c r="F105" s="127"/>
      <c r="G105" s="127"/>
      <c r="H105" s="102">
        <f t="shared" si="16"/>
        <v>6</v>
      </c>
      <c r="I105" s="180">
        <v>1</v>
      </c>
      <c r="J105" s="104">
        <v>5</v>
      </c>
      <c r="K105" s="128">
        <v>2</v>
      </c>
      <c r="L105" s="77"/>
    </row>
    <row r="106" spans="1:12" ht="19.5" customHeight="1">
      <c r="A106" s="76"/>
      <c r="B106" s="80" t="s">
        <v>163</v>
      </c>
      <c r="C106" s="100">
        <f t="shared" si="13"/>
        <v>0</v>
      </c>
      <c r="D106" s="127"/>
      <c r="E106" s="127"/>
      <c r="F106" s="127"/>
      <c r="G106" s="127"/>
      <c r="H106" s="102">
        <f t="shared" si="16"/>
        <v>5</v>
      </c>
      <c r="I106" s="180"/>
      <c r="J106" s="104">
        <v>5</v>
      </c>
      <c r="K106" s="128">
        <v>2</v>
      </c>
      <c r="L106" s="77"/>
    </row>
    <row r="107" spans="1:12" ht="19.5" customHeight="1">
      <c r="A107" s="76"/>
      <c r="B107" s="80" t="s">
        <v>164</v>
      </c>
      <c r="C107" s="100">
        <f t="shared" si="13"/>
        <v>0</v>
      </c>
      <c r="D107" s="127"/>
      <c r="E107" s="127"/>
      <c r="F107" s="127"/>
      <c r="G107" s="127"/>
      <c r="H107" s="102">
        <f t="shared" si="16"/>
        <v>3</v>
      </c>
      <c r="I107" s="180"/>
      <c r="J107" s="104">
        <v>3</v>
      </c>
      <c r="K107" s="128">
        <v>1</v>
      </c>
      <c r="L107" s="77"/>
    </row>
    <row r="108" spans="1:12" ht="19.5" customHeight="1">
      <c r="A108" s="76"/>
      <c r="B108" s="80" t="s">
        <v>165</v>
      </c>
      <c r="C108" s="100">
        <f t="shared" si="13"/>
        <v>0</v>
      </c>
      <c r="D108" s="127"/>
      <c r="E108" s="127"/>
      <c r="F108" s="127"/>
      <c r="G108" s="127"/>
      <c r="H108" s="102">
        <f t="shared" si="16"/>
        <v>5</v>
      </c>
      <c r="I108" s="180"/>
      <c r="J108" s="104">
        <v>5</v>
      </c>
      <c r="K108" s="128">
        <v>2</v>
      </c>
      <c r="L108" s="77"/>
    </row>
    <row r="109" spans="1:12" ht="19.5" customHeight="1">
      <c r="A109" s="76"/>
      <c r="B109" s="80" t="s">
        <v>166</v>
      </c>
      <c r="C109" s="100">
        <f t="shared" si="13"/>
        <v>1</v>
      </c>
      <c r="D109" s="127"/>
      <c r="E109" s="127"/>
      <c r="F109" s="127">
        <v>1</v>
      </c>
      <c r="G109" s="127"/>
      <c r="H109" s="102">
        <f t="shared" si="16"/>
        <v>14</v>
      </c>
      <c r="I109" s="180">
        <v>1</v>
      </c>
      <c r="J109" s="104">
        <v>13</v>
      </c>
      <c r="K109" s="128">
        <v>10</v>
      </c>
      <c r="L109" s="77"/>
    </row>
    <row r="110" spans="1:12" ht="19.5" customHeight="1">
      <c r="A110" s="76"/>
      <c r="B110" s="80" t="s">
        <v>167</v>
      </c>
      <c r="C110" s="100">
        <f t="shared" si="13"/>
        <v>1</v>
      </c>
      <c r="D110" s="127"/>
      <c r="E110" s="127"/>
      <c r="F110" s="127">
        <v>1</v>
      </c>
      <c r="G110" s="127"/>
      <c r="H110" s="102">
        <f t="shared" si="16"/>
        <v>4</v>
      </c>
      <c r="I110" s="180">
        <v>1</v>
      </c>
      <c r="J110" s="104">
        <v>3</v>
      </c>
      <c r="K110" s="128">
        <v>2</v>
      </c>
      <c r="L110" s="77"/>
    </row>
    <row r="111" spans="1:12" ht="19.5" customHeight="1">
      <c r="A111" s="149"/>
      <c r="B111" s="150" t="s">
        <v>168</v>
      </c>
      <c r="C111" s="151">
        <f t="shared" si="13"/>
        <v>1</v>
      </c>
      <c r="D111" s="152">
        <v>1</v>
      </c>
      <c r="E111" s="152"/>
      <c r="F111" s="152"/>
      <c r="G111" s="152"/>
      <c r="H111" s="102">
        <f t="shared" si="16"/>
        <v>4</v>
      </c>
      <c r="I111" s="153">
        <v>1</v>
      </c>
      <c r="J111" s="154">
        <v>3</v>
      </c>
      <c r="K111" s="157">
        <v>3</v>
      </c>
      <c r="L111" s="77"/>
    </row>
    <row r="112" spans="1:12" ht="19.5" customHeight="1">
      <c r="A112" s="183" t="s">
        <v>231</v>
      </c>
      <c r="B112" s="118"/>
      <c r="C112" s="184">
        <f>+C113+C120</f>
        <v>7</v>
      </c>
      <c r="D112" s="132">
        <f aca="true" t="shared" si="17" ref="D112:K112">+D113+D120</f>
        <v>1</v>
      </c>
      <c r="E112" s="132">
        <f t="shared" si="17"/>
        <v>0</v>
      </c>
      <c r="F112" s="132">
        <f t="shared" si="17"/>
        <v>6</v>
      </c>
      <c r="G112" s="185">
        <f t="shared" si="17"/>
        <v>4</v>
      </c>
      <c r="H112" s="144">
        <f t="shared" si="17"/>
        <v>80</v>
      </c>
      <c r="I112" s="132">
        <f t="shared" si="17"/>
        <v>13</v>
      </c>
      <c r="J112" s="185">
        <f t="shared" si="17"/>
        <v>67</v>
      </c>
      <c r="K112" s="186">
        <f t="shared" si="17"/>
        <v>47</v>
      </c>
      <c r="L112" s="77"/>
    </row>
    <row r="113" spans="1:12" ht="19.5" customHeight="1">
      <c r="A113" s="94" t="s">
        <v>232</v>
      </c>
      <c r="B113" s="95"/>
      <c r="C113" s="129">
        <f t="shared" si="13"/>
        <v>4</v>
      </c>
      <c r="D113" s="97">
        <f>SUM(D114:D119)</f>
        <v>1</v>
      </c>
      <c r="E113" s="97"/>
      <c r="F113" s="97">
        <f aca="true" t="shared" si="18" ref="F113:K113">SUM(F114:F119)</f>
        <v>3</v>
      </c>
      <c r="G113" s="97">
        <f t="shared" si="18"/>
        <v>1</v>
      </c>
      <c r="H113" s="110">
        <f t="shared" si="18"/>
        <v>50</v>
      </c>
      <c r="I113" s="99">
        <f t="shared" si="18"/>
        <v>8</v>
      </c>
      <c r="J113" s="96">
        <f t="shared" si="18"/>
        <v>42</v>
      </c>
      <c r="K113" s="98">
        <f t="shared" si="18"/>
        <v>31</v>
      </c>
      <c r="L113" s="77"/>
    </row>
    <row r="114" spans="1:12" ht="19.5" customHeight="1">
      <c r="A114" s="79"/>
      <c r="B114" s="80" t="s">
        <v>169</v>
      </c>
      <c r="C114" s="100">
        <f t="shared" si="13"/>
        <v>2</v>
      </c>
      <c r="D114" s="101"/>
      <c r="E114" s="101"/>
      <c r="F114" s="101">
        <v>2</v>
      </c>
      <c r="G114" s="101"/>
      <c r="H114" s="123">
        <f aca="true" t="shared" si="19" ref="H114:H120">+SUM(I114:J114)</f>
        <v>13</v>
      </c>
      <c r="I114" s="180">
        <v>4</v>
      </c>
      <c r="J114" s="104">
        <v>9</v>
      </c>
      <c r="K114" s="102">
        <v>5</v>
      </c>
      <c r="L114" s="77"/>
    </row>
    <row r="115" spans="1:12" ht="19.5" customHeight="1">
      <c r="A115" s="79"/>
      <c r="B115" s="80" t="s">
        <v>170</v>
      </c>
      <c r="C115" s="100">
        <f t="shared" si="13"/>
        <v>2</v>
      </c>
      <c r="D115" s="101">
        <v>1</v>
      </c>
      <c r="E115" s="101"/>
      <c r="F115" s="101">
        <v>1</v>
      </c>
      <c r="G115" s="101">
        <v>1</v>
      </c>
      <c r="H115" s="123">
        <f t="shared" si="19"/>
        <v>12</v>
      </c>
      <c r="I115" s="180">
        <v>2</v>
      </c>
      <c r="J115" s="104">
        <v>10</v>
      </c>
      <c r="K115" s="102">
        <v>10</v>
      </c>
      <c r="L115" s="77"/>
    </row>
    <row r="116" spans="1:12" ht="19.5" customHeight="1">
      <c r="A116" s="79"/>
      <c r="B116" s="80" t="s">
        <v>171</v>
      </c>
      <c r="C116" s="100">
        <f t="shared" si="13"/>
        <v>0</v>
      </c>
      <c r="D116" s="101"/>
      <c r="E116" s="101"/>
      <c r="F116" s="101"/>
      <c r="G116" s="101"/>
      <c r="H116" s="123">
        <f t="shared" si="19"/>
        <v>4</v>
      </c>
      <c r="I116" s="180">
        <v>1</v>
      </c>
      <c r="J116" s="104">
        <v>3</v>
      </c>
      <c r="K116" s="102">
        <v>4</v>
      </c>
      <c r="L116" s="77"/>
    </row>
    <row r="117" spans="1:12" ht="19.5" customHeight="1">
      <c r="A117" s="79"/>
      <c r="B117" s="80" t="s">
        <v>172</v>
      </c>
      <c r="C117" s="100">
        <f t="shared" si="13"/>
        <v>0</v>
      </c>
      <c r="D117" s="101"/>
      <c r="E117" s="101"/>
      <c r="F117" s="101"/>
      <c r="G117" s="101"/>
      <c r="H117" s="123">
        <f t="shared" si="19"/>
        <v>7</v>
      </c>
      <c r="I117" s="180">
        <v>1</v>
      </c>
      <c r="J117" s="104">
        <v>6</v>
      </c>
      <c r="K117" s="102">
        <v>3</v>
      </c>
      <c r="L117" s="77"/>
    </row>
    <row r="118" spans="1:12" ht="19.5" customHeight="1">
      <c r="A118" s="79"/>
      <c r="B118" s="80" t="s">
        <v>173</v>
      </c>
      <c r="C118" s="100">
        <f t="shared" si="13"/>
        <v>0</v>
      </c>
      <c r="D118" s="101"/>
      <c r="E118" s="101"/>
      <c r="F118" s="101"/>
      <c r="G118" s="101"/>
      <c r="H118" s="123">
        <f t="shared" si="19"/>
        <v>7</v>
      </c>
      <c r="I118" s="180"/>
      <c r="J118" s="104">
        <v>7</v>
      </c>
      <c r="K118" s="102">
        <v>4</v>
      </c>
      <c r="L118" s="77"/>
    </row>
    <row r="119" spans="1:12" ht="19.5" customHeight="1">
      <c r="A119" s="171"/>
      <c r="B119" s="172" t="s">
        <v>174</v>
      </c>
      <c r="C119" s="130">
        <f t="shared" si="13"/>
        <v>0</v>
      </c>
      <c r="D119" s="173"/>
      <c r="E119" s="173"/>
      <c r="F119" s="173"/>
      <c r="G119" s="187"/>
      <c r="H119" s="188">
        <f t="shared" si="19"/>
        <v>7</v>
      </c>
      <c r="I119" s="189"/>
      <c r="J119" s="177">
        <v>7</v>
      </c>
      <c r="K119" s="178">
        <v>5</v>
      </c>
      <c r="L119" s="77"/>
    </row>
    <row r="120" spans="1:12" ht="19.5" customHeight="1">
      <c r="A120" s="76" t="s">
        <v>233</v>
      </c>
      <c r="B120" s="80" t="s">
        <v>234</v>
      </c>
      <c r="C120" s="104">
        <f t="shared" si="13"/>
        <v>3</v>
      </c>
      <c r="D120" s="127"/>
      <c r="E120" s="127"/>
      <c r="F120" s="127">
        <v>3</v>
      </c>
      <c r="G120" s="190">
        <v>3</v>
      </c>
      <c r="H120" s="102">
        <f t="shared" si="19"/>
        <v>30</v>
      </c>
      <c r="I120" s="180">
        <v>5</v>
      </c>
      <c r="J120" s="104">
        <v>25</v>
      </c>
      <c r="K120" s="128">
        <v>16</v>
      </c>
      <c r="L120" s="159"/>
    </row>
    <row r="121" spans="1:12" ht="19.5" customHeight="1">
      <c r="A121" s="105" t="s">
        <v>235</v>
      </c>
      <c r="B121" s="88"/>
      <c r="C121" s="89">
        <f>+C122+C123+C130</f>
        <v>11</v>
      </c>
      <c r="D121" s="90">
        <f aca="true" t="shared" si="20" ref="D121:K121">+D122+D123+D130</f>
        <v>1</v>
      </c>
      <c r="E121" s="90">
        <f t="shared" si="20"/>
        <v>0</v>
      </c>
      <c r="F121" s="90">
        <f t="shared" si="20"/>
        <v>10</v>
      </c>
      <c r="G121" s="89">
        <f t="shared" si="20"/>
        <v>6</v>
      </c>
      <c r="H121" s="91">
        <f t="shared" si="20"/>
        <v>125</v>
      </c>
      <c r="I121" s="90">
        <f t="shared" si="20"/>
        <v>24</v>
      </c>
      <c r="J121" s="89">
        <f t="shared" si="20"/>
        <v>101</v>
      </c>
      <c r="K121" s="191">
        <f t="shared" si="20"/>
        <v>82</v>
      </c>
      <c r="L121" s="159"/>
    </row>
    <row r="122" spans="1:12" ht="19.5" customHeight="1">
      <c r="A122" s="124" t="s">
        <v>236</v>
      </c>
      <c r="B122" s="95" t="s">
        <v>237</v>
      </c>
      <c r="C122" s="96">
        <f t="shared" si="13"/>
        <v>3</v>
      </c>
      <c r="D122" s="125">
        <v>1</v>
      </c>
      <c r="E122" s="125"/>
      <c r="F122" s="125">
        <v>2</v>
      </c>
      <c r="G122" s="125">
        <v>1</v>
      </c>
      <c r="H122" s="102">
        <f>+SUM(I122:J122)</f>
        <v>40</v>
      </c>
      <c r="I122" s="99">
        <v>11</v>
      </c>
      <c r="J122" s="96">
        <v>29</v>
      </c>
      <c r="K122" s="126">
        <v>28</v>
      </c>
      <c r="L122" s="159"/>
    </row>
    <row r="123" spans="1:12" ht="19.5" customHeight="1">
      <c r="A123" s="124" t="s">
        <v>238</v>
      </c>
      <c r="B123" s="95"/>
      <c r="C123" s="129">
        <f t="shared" si="13"/>
        <v>3</v>
      </c>
      <c r="D123" s="125"/>
      <c r="E123" s="125"/>
      <c r="F123" s="125">
        <f aca="true" t="shared" si="21" ref="F123:K123">SUM(F124:F129)</f>
        <v>3</v>
      </c>
      <c r="G123" s="125">
        <f t="shared" si="21"/>
        <v>2</v>
      </c>
      <c r="H123" s="110">
        <f t="shared" si="21"/>
        <v>50</v>
      </c>
      <c r="I123" s="99">
        <f t="shared" si="21"/>
        <v>9</v>
      </c>
      <c r="J123" s="96">
        <f t="shared" si="21"/>
        <v>41</v>
      </c>
      <c r="K123" s="126">
        <f t="shared" si="21"/>
        <v>26</v>
      </c>
      <c r="L123" s="159"/>
    </row>
    <row r="124" spans="1:12" ht="19.5" customHeight="1">
      <c r="A124" s="76"/>
      <c r="B124" s="80" t="s">
        <v>175</v>
      </c>
      <c r="C124" s="100">
        <f t="shared" si="13"/>
        <v>1</v>
      </c>
      <c r="D124" s="127"/>
      <c r="E124" s="127"/>
      <c r="F124" s="127">
        <v>1</v>
      </c>
      <c r="G124" s="127">
        <v>1</v>
      </c>
      <c r="H124" s="102">
        <f aca="true" t="shared" si="22" ref="H124:H129">+SUM(I124:J124)</f>
        <v>20</v>
      </c>
      <c r="I124" s="180">
        <v>3</v>
      </c>
      <c r="J124" s="104">
        <v>17</v>
      </c>
      <c r="K124" s="128">
        <v>9</v>
      </c>
      <c r="L124" s="159"/>
    </row>
    <row r="125" spans="1:12" ht="19.5" customHeight="1">
      <c r="A125" s="76"/>
      <c r="B125" s="80" t="s">
        <v>176</v>
      </c>
      <c r="C125" s="100">
        <f t="shared" si="13"/>
        <v>1</v>
      </c>
      <c r="D125" s="127"/>
      <c r="E125" s="127"/>
      <c r="F125" s="127">
        <v>1</v>
      </c>
      <c r="G125" s="127"/>
      <c r="H125" s="102">
        <f t="shared" si="22"/>
        <v>5</v>
      </c>
      <c r="I125" s="180"/>
      <c r="J125" s="104">
        <v>5</v>
      </c>
      <c r="K125" s="128">
        <v>3</v>
      </c>
      <c r="L125" s="159"/>
    </row>
    <row r="126" spans="1:12" ht="19.5" customHeight="1">
      <c r="A126" s="76"/>
      <c r="B126" s="80" t="s">
        <v>177</v>
      </c>
      <c r="C126" s="100">
        <f t="shared" si="13"/>
        <v>0</v>
      </c>
      <c r="D126" s="127"/>
      <c r="E126" s="127"/>
      <c r="F126" s="127"/>
      <c r="G126" s="127"/>
      <c r="H126" s="102">
        <f t="shared" si="22"/>
        <v>7</v>
      </c>
      <c r="I126" s="180">
        <v>2</v>
      </c>
      <c r="J126" s="104">
        <v>5</v>
      </c>
      <c r="K126" s="128">
        <v>5</v>
      </c>
      <c r="L126" s="159"/>
    </row>
    <row r="127" spans="1:12" ht="19.5" customHeight="1">
      <c r="A127" s="76"/>
      <c r="B127" s="80" t="s">
        <v>147</v>
      </c>
      <c r="C127" s="100">
        <f t="shared" si="13"/>
        <v>0</v>
      </c>
      <c r="D127" s="127"/>
      <c r="E127" s="127"/>
      <c r="F127" s="127"/>
      <c r="G127" s="127"/>
      <c r="H127" s="102">
        <f t="shared" si="22"/>
        <v>5</v>
      </c>
      <c r="I127" s="180"/>
      <c r="J127" s="104">
        <v>5</v>
      </c>
      <c r="K127" s="128">
        <v>2</v>
      </c>
      <c r="L127" s="159"/>
    </row>
    <row r="128" spans="1:12" ht="19.5" customHeight="1">
      <c r="A128" s="76"/>
      <c r="B128" s="80" t="s">
        <v>178</v>
      </c>
      <c r="C128" s="100">
        <f t="shared" si="13"/>
        <v>0</v>
      </c>
      <c r="D128" s="127"/>
      <c r="E128" s="127"/>
      <c r="F128" s="127"/>
      <c r="G128" s="127"/>
      <c r="H128" s="102">
        <f t="shared" si="22"/>
        <v>9</v>
      </c>
      <c r="I128" s="180">
        <v>4</v>
      </c>
      <c r="J128" s="104">
        <v>5</v>
      </c>
      <c r="K128" s="128">
        <v>3</v>
      </c>
      <c r="L128" s="159"/>
    </row>
    <row r="129" spans="1:12" ht="19.5" customHeight="1">
      <c r="A129" s="76"/>
      <c r="B129" s="80" t="s">
        <v>179</v>
      </c>
      <c r="C129" s="130">
        <f t="shared" si="13"/>
        <v>1</v>
      </c>
      <c r="D129" s="127"/>
      <c r="E129" s="127"/>
      <c r="F129" s="127">
        <v>1</v>
      </c>
      <c r="G129" s="127">
        <v>1</v>
      </c>
      <c r="H129" s="102">
        <f t="shared" si="22"/>
        <v>4</v>
      </c>
      <c r="I129" s="180"/>
      <c r="J129" s="104">
        <v>4</v>
      </c>
      <c r="K129" s="128">
        <v>4</v>
      </c>
      <c r="L129" s="159"/>
    </row>
    <row r="130" spans="1:12" ht="19.5" customHeight="1">
      <c r="A130" s="124" t="s">
        <v>239</v>
      </c>
      <c r="B130" s="95"/>
      <c r="C130" s="129">
        <f t="shared" si="13"/>
        <v>5</v>
      </c>
      <c r="D130" s="125"/>
      <c r="E130" s="125"/>
      <c r="F130" s="125">
        <f aca="true" t="shared" si="23" ref="F130:K130">SUM(F131:F134)</f>
        <v>5</v>
      </c>
      <c r="G130" s="125">
        <f t="shared" si="23"/>
        <v>3</v>
      </c>
      <c r="H130" s="110">
        <f t="shared" si="23"/>
        <v>35</v>
      </c>
      <c r="I130" s="99">
        <f t="shared" si="23"/>
        <v>4</v>
      </c>
      <c r="J130" s="96">
        <f t="shared" si="23"/>
        <v>31</v>
      </c>
      <c r="K130" s="126">
        <f t="shared" si="23"/>
        <v>28</v>
      </c>
      <c r="L130" s="159"/>
    </row>
    <row r="131" spans="1:12" ht="19.5" customHeight="1">
      <c r="A131" s="76"/>
      <c r="B131" s="80" t="s">
        <v>180</v>
      </c>
      <c r="C131" s="100">
        <f t="shared" si="13"/>
        <v>1</v>
      </c>
      <c r="D131" s="127"/>
      <c r="E131" s="127"/>
      <c r="F131" s="127">
        <v>1</v>
      </c>
      <c r="G131" s="127"/>
      <c r="H131" s="102">
        <f>+SUM(I131:J131)</f>
        <v>5</v>
      </c>
      <c r="I131" s="180"/>
      <c r="J131" s="104">
        <v>5</v>
      </c>
      <c r="K131" s="128">
        <v>3</v>
      </c>
      <c r="L131" s="159"/>
    </row>
    <row r="132" spans="1:12" ht="19.5" customHeight="1">
      <c r="A132" s="76"/>
      <c r="B132" s="80" t="s">
        <v>181</v>
      </c>
      <c r="C132" s="100">
        <f t="shared" si="13"/>
        <v>0</v>
      </c>
      <c r="D132" s="127"/>
      <c r="E132" s="127"/>
      <c r="F132" s="127"/>
      <c r="G132" s="127"/>
      <c r="H132" s="102">
        <f>+SUM(I132:J132)</f>
        <v>7</v>
      </c>
      <c r="I132" s="180"/>
      <c r="J132" s="104">
        <v>7</v>
      </c>
      <c r="K132" s="128">
        <v>6</v>
      </c>
      <c r="L132" s="159"/>
    </row>
    <row r="133" spans="1:12" ht="19.5" customHeight="1">
      <c r="A133" s="76"/>
      <c r="B133" s="80" t="s">
        <v>182</v>
      </c>
      <c r="C133" s="100">
        <f t="shared" si="13"/>
        <v>3</v>
      </c>
      <c r="D133" s="127"/>
      <c r="E133" s="127"/>
      <c r="F133" s="127">
        <v>3</v>
      </c>
      <c r="G133" s="127">
        <v>3</v>
      </c>
      <c r="H133" s="102">
        <f>+SUM(I133:J133)</f>
        <v>10</v>
      </c>
      <c r="I133" s="180">
        <v>3</v>
      </c>
      <c r="J133" s="104">
        <v>7</v>
      </c>
      <c r="K133" s="128">
        <v>11</v>
      </c>
      <c r="L133" s="159"/>
    </row>
    <row r="134" spans="1:12" ht="19.5" customHeight="1">
      <c r="A134" s="149"/>
      <c r="B134" s="150" t="s">
        <v>183</v>
      </c>
      <c r="C134" s="151">
        <f t="shared" si="13"/>
        <v>1</v>
      </c>
      <c r="D134" s="152"/>
      <c r="E134" s="152"/>
      <c r="F134" s="152">
        <v>1</v>
      </c>
      <c r="G134" s="152"/>
      <c r="H134" s="192">
        <f>+SUM(I134:J134)</f>
        <v>13</v>
      </c>
      <c r="I134" s="153">
        <v>1</v>
      </c>
      <c r="J134" s="154">
        <v>12</v>
      </c>
      <c r="K134" s="157">
        <v>8</v>
      </c>
      <c r="L134" s="159"/>
    </row>
    <row r="135" spans="1:11" ht="19.5" customHeight="1">
      <c r="A135" s="159"/>
      <c r="B135" s="159"/>
      <c r="C135" s="159"/>
      <c r="D135" s="193"/>
      <c r="E135" s="159"/>
      <c r="F135" s="159"/>
      <c r="G135" s="159"/>
      <c r="H135" s="159"/>
      <c r="I135" s="159"/>
      <c r="J135" s="159"/>
      <c r="K135" s="159"/>
    </row>
    <row r="136" spans="4:11" ht="17.25">
      <c r="D136" s="194"/>
      <c r="K136" s="195" t="s">
        <v>92</v>
      </c>
    </row>
  </sheetData>
  <mergeCells count="5">
    <mergeCell ref="C3:F3"/>
    <mergeCell ref="C71:F71"/>
    <mergeCell ref="H3:J3"/>
    <mergeCell ref="H71:J71"/>
    <mergeCell ref="J70:K70"/>
  </mergeCells>
  <printOptions horizontalCentered="1" verticalCentered="1"/>
  <pageMargins left="0.5" right="0.2" top="0.5" bottom="0.5" header="0" footer="0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35"/>
  <sheetViews>
    <sheetView showOutlineSymbols="0" zoomScale="87" zoomScaleNormal="87" workbookViewId="0" topLeftCell="A1">
      <selection activeCell="B2" sqref="B2"/>
    </sheetView>
  </sheetViews>
  <sheetFormatPr defaultColWidth="9.00390625" defaultRowHeight="13.5"/>
  <cols>
    <col min="1" max="2" width="10.75390625" style="198" customWidth="1"/>
    <col min="3" max="15" width="8.125" style="198" customWidth="1"/>
    <col min="16" max="16" width="2.75390625" style="198" customWidth="1"/>
    <col min="17" max="248" width="10.75390625" style="198" customWidth="1"/>
    <col min="249" max="16384" width="10.75390625" style="199" customWidth="1"/>
  </cols>
  <sheetData>
    <row r="1" spans="1:16" ht="16.5" customHeight="1">
      <c r="A1" s="196" t="s">
        <v>13</v>
      </c>
      <c r="B1" s="196" t="s">
        <v>245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6.5" customHeight="1">
      <c r="A2" s="200"/>
      <c r="B2" s="200"/>
      <c r="C2" s="200" t="s">
        <v>240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97"/>
    </row>
    <row r="3" spans="1:16" ht="16.5" customHeight="1">
      <c r="A3" s="201" t="s">
        <v>188</v>
      </c>
      <c r="B3" s="202" t="s">
        <v>189</v>
      </c>
      <c r="C3" s="605" t="s">
        <v>241</v>
      </c>
      <c r="D3" s="606"/>
      <c r="E3" s="606"/>
      <c r="F3" s="606"/>
      <c r="G3" s="607"/>
      <c r="H3" s="203" t="s">
        <v>246</v>
      </c>
      <c r="I3" s="204"/>
      <c r="J3" s="205"/>
      <c r="K3" s="205"/>
      <c r="L3" s="206"/>
      <c r="M3" s="206"/>
      <c r="N3" s="206"/>
      <c r="O3" s="206"/>
      <c r="P3" s="207"/>
    </row>
    <row r="4" spans="1:16" ht="16.5" customHeight="1">
      <c r="A4" s="208"/>
      <c r="B4" s="209"/>
      <c r="C4" s="210" t="s">
        <v>92</v>
      </c>
      <c r="D4" s="211" t="s">
        <v>240</v>
      </c>
      <c r="E4" s="206"/>
      <c r="F4" s="206"/>
      <c r="G4" s="206"/>
      <c r="H4" s="203" t="s">
        <v>247</v>
      </c>
      <c r="I4" s="212" t="s">
        <v>95</v>
      </c>
      <c r="J4" s="201" t="s">
        <v>96</v>
      </c>
      <c r="K4" s="608" t="s">
        <v>242</v>
      </c>
      <c r="L4" s="609"/>
      <c r="M4" s="609"/>
      <c r="N4" s="609"/>
      <c r="O4" s="610"/>
      <c r="P4" s="207"/>
    </row>
    <row r="5" spans="1:16" ht="16.5" customHeight="1">
      <c r="A5" s="208"/>
      <c r="B5" s="209"/>
      <c r="C5" s="213" t="s">
        <v>94</v>
      </c>
      <c r="D5" s="214" t="s">
        <v>95</v>
      </c>
      <c r="E5" s="214" t="s">
        <v>89</v>
      </c>
      <c r="F5" s="214" t="s">
        <v>96</v>
      </c>
      <c r="G5" s="214" t="s">
        <v>73</v>
      </c>
      <c r="H5" s="215" t="s">
        <v>248</v>
      </c>
      <c r="I5" s="212" t="s">
        <v>243</v>
      </c>
      <c r="J5" s="201" t="s">
        <v>243</v>
      </c>
      <c r="K5" s="216" t="s">
        <v>94</v>
      </c>
      <c r="L5" s="217" t="s">
        <v>95</v>
      </c>
      <c r="M5" s="217" t="s">
        <v>89</v>
      </c>
      <c r="N5" s="217" t="s">
        <v>96</v>
      </c>
      <c r="O5" s="217" t="s">
        <v>244</v>
      </c>
      <c r="P5" s="207"/>
    </row>
    <row r="6" spans="1:248" s="227" customFormat="1" ht="16.5" customHeight="1">
      <c r="A6" s="218"/>
      <c r="B6" s="219" t="s">
        <v>194</v>
      </c>
      <c r="C6" s="220">
        <f aca="true" t="shared" si="0" ref="C6:H6">+C7+C17+C21+C28+C35+C51+C61+C88+C111+C120</f>
        <v>64427</v>
      </c>
      <c r="D6" s="221">
        <f t="shared" si="0"/>
        <v>12041</v>
      </c>
      <c r="E6" s="221">
        <f t="shared" si="0"/>
        <v>42</v>
      </c>
      <c r="F6" s="221">
        <f t="shared" si="0"/>
        <v>1015</v>
      </c>
      <c r="G6" s="221">
        <f t="shared" si="0"/>
        <v>51329</v>
      </c>
      <c r="H6" s="222">
        <f t="shared" si="0"/>
        <v>10319</v>
      </c>
      <c r="I6" s="223">
        <f aca="true" t="shared" si="1" ref="I6:O6">+I7+I17+I21+I28+I35+I51+I61+I88+I111+I120</f>
        <v>9986</v>
      </c>
      <c r="J6" s="224">
        <f t="shared" si="1"/>
        <v>0</v>
      </c>
      <c r="K6" s="225">
        <f t="shared" si="1"/>
        <v>54441</v>
      </c>
      <c r="L6" s="221">
        <f t="shared" si="1"/>
        <v>2055</v>
      </c>
      <c r="M6" s="221">
        <f t="shared" si="1"/>
        <v>42</v>
      </c>
      <c r="N6" s="221">
        <f t="shared" si="1"/>
        <v>1015</v>
      </c>
      <c r="O6" s="221">
        <f t="shared" si="1"/>
        <v>51329</v>
      </c>
      <c r="P6" s="22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</row>
    <row r="7" spans="1:16" ht="16.5" customHeight="1">
      <c r="A7" s="228" t="s">
        <v>99</v>
      </c>
      <c r="B7" s="229" t="s">
        <v>99</v>
      </c>
      <c r="C7" s="230">
        <f aca="true" t="shared" si="2" ref="C7:I7">SUM(C8:C16)</f>
        <v>19299</v>
      </c>
      <c r="D7" s="231">
        <f t="shared" si="2"/>
        <v>3836</v>
      </c>
      <c r="E7" s="231">
        <f t="shared" si="2"/>
        <v>10</v>
      </c>
      <c r="F7" s="231">
        <f t="shared" si="2"/>
        <v>146</v>
      </c>
      <c r="G7" s="231">
        <f t="shared" si="2"/>
        <v>15307</v>
      </c>
      <c r="H7" s="232">
        <f t="shared" si="2"/>
        <v>2512</v>
      </c>
      <c r="I7" s="233">
        <f t="shared" si="2"/>
        <v>3394</v>
      </c>
      <c r="J7" s="234"/>
      <c r="K7" s="234">
        <f>SUM(K8:K16)</f>
        <v>15905</v>
      </c>
      <c r="L7" s="232">
        <f>SUM(L8:L16)</f>
        <v>442</v>
      </c>
      <c r="M7" s="232">
        <f>SUM(M8:M16)</f>
        <v>10</v>
      </c>
      <c r="N7" s="232">
        <f>SUM(N8:N16)</f>
        <v>146</v>
      </c>
      <c r="O7" s="232">
        <f>SUM(O8:O16)</f>
        <v>15307</v>
      </c>
      <c r="P7" s="207"/>
    </row>
    <row r="8" spans="1:16" ht="16.5" customHeight="1">
      <c r="A8" s="235"/>
      <c r="B8" s="209" t="s">
        <v>249</v>
      </c>
      <c r="C8" s="236">
        <f>D8+E8+F8+G8</f>
        <v>1074</v>
      </c>
      <c r="D8" s="237"/>
      <c r="E8" s="237"/>
      <c r="F8" s="237"/>
      <c r="G8" s="237">
        <v>1074</v>
      </c>
      <c r="H8" s="238">
        <v>161</v>
      </c>
      <c r="I8" s="239"/>
      <c r="J8" s="240"/>
      <c r="K8" s="240">
        <f aca="true" t="shared" si="3" ref="K8:K37">SUM(L8:O8)</f>
        <v>1074</v>
      </c>
      <c r="L8" s="238"/>
      <c r="M8" s="238"/>
      <c r="N8" s="237"/>
      <c r="O8" s="237">
        <v>1074</v>
      </c>
      <c r="P8" s="207"/>
    </row>
    <row r="9" spans="1:16" ht="16.5" customHeight="1">
      <c r="A9" s="235"/>
      <c r="B9" s="209" t="s">
        <v>250</v>
      </c>
      <c r="C9" s="236">
        <f aca="true" t="shared" si="4" ref="C9:C37">D9+E9+F9+G9</f>
        <v>1006</v>
      </c>
      <c r="D9" s="237"/>
      <c r="E9" s="237"/>
      <c r="F9" s="237"/>
      <c r="G9" s="237">
        <v>1006</v>
      </c>
      <c r="H9" s="238">
        <v>217</v>
      </c>
      <c r="I9" s="239"/>
      <c r="J9" s="240"/>
      <c r="K9" s="240">
        <f t="shared" si="3"/>
        <v>1006</v>
      </c>
      <c r="L9" s="238"/>
      <c r="M9" s="238"/>
      <c r="N9" s="237"/>
      <c r="O9" s="237">
        <v>1006</v>
      </c>
      <c r="P9" s="207"/>
    </row>
    <row r="10" spans="1:16" ht="16.5" customHeight="1">
      <c r="A10" s="235"/>
      <c r="B10" s="209" t="s">
        <v>251</v>
      </c>
      <c r="C10" s="236">
        <f t="shared" si="4"/>
        <v>1839</v>
      </c>
      <c r="D10" s="237">
        <v>463</v>
      </c>
      <c r="E10" s="237"/>
      <c r="F10" s="237"/>
      <c r="G10" s="237">
        <v>1376</v>
      </c>
      <c r="H10" s="238">
        <v>175</v>
      </c>
      <c r="I10" s="239">
        <v>463</v>
      </c>
      <c r="J10" s="240"/>
      <c r="K10" s="240">
        <f t="shared" si="3"/>
        <v>1376</v>
      </c>
      <c r="L10" s="238"/>
      <c r="M10" s="238"/>
      <c r="N10" s="237"/>
      <c r="O10" s="237">
        <v>1376</v>
      </c>
      <c r="P10" s="207"/>
    </row>
    <row r="11" spans="1:16" ht="16.5" customHeight="1">
      <c r="A11" s="235"/>
      <c r="B11" s="209" t="s">
        <v>252</v>
      </c>
      <c r="C11" s="236">
        <f t="shared" si="4"/>
        <v>1368</v>
      </c>
      <c r="D11" s="237"/>
      <c r="E11" s="237"/>
      <c r="F11" s="237"/>
      <c r="G11" s="237">
        <v>1368</v>
      </c>
      <c r="H11" s="238">
        <v>223</v>
      </c>
      <c r="I11" s="239"/>
      <c r="J11" s="240"/>
      <c r="K11" s="240">
        <f t="shared" si="3"/>
        <v>1368</v>
      </c>
      <c r="L11" s="238"/>
      <c r="M11" s="238"/>
      <c r="N11" s="237"/>
      <c r="O11" s="237">
        <v>1368</v>
      </c>
      <c r="P11" s="207"/>
    </row>
    <row r="12" spans="1:16" ht="16.5" customHeight="1">
      <c r="A12" s="235"/>
      <c r="B12" s="209" t="s">
        <v>253</v>
      </c>
      <c r="C12" s="236">
        <f t="shared" si="4"/>
        <v>1851</v>
      </c>
      <c r="D12" s="237"/>
      <c r="E12" s="237"/>
      <c r="F12" s="237">
        <v>46</v>
      </c>
      <c r="G12" s="237">
        <v>1805</v>
      </c>
      <c r="H12" s="238">
        <v>423</v>
      </c>
      <c r="I12" s="239"/>
      <c r="J12" s="240"/>
      <c r="K12" s="240">
        <f t="shared" si="3"/>
        <v>1851</v>
      </c>
      <c r="L12" s="238"/>
      <c r="M12" s="238"/>
      <c r="N12" s="237">
        <v>46</v>
      </c>
      <c r="O12" s="237">
        <v>1805</v>
      </c>
      <c r="P12" s="207"/>
    </row>
    <row r="13" spans="1:16" ht="16.5" customHeight="1">
      <c r="A13" s="235"/>
      <c r="B13" s="209" t="s">
        <v>254</v>
      </c>
      <c r="C13" s="236">
        <f t="shared" si="4"/>
        <v>756</v>
      </c>
      <c r="D13" s="237"/>
      <c r="E13" s="237"/>
      <c r="F13" s="237"/>
      <c r="G13" s="237">
        <v>756</v>
      </c>
      <c r="H13" s="241"/>
      <c r="I13" s="239"/>
      <c r="J13" s="240"/>
      <c r="K13" s="240">
        <f t="shared" si="3"/>
        <v>756</v>
      </c>
      <c r="L13" s="238"/>
      <c r="M13" s="238"/>
      <c r="N13" s="237"/>
      <c r="O13" s="237">
        <v>756</v>
      </c>
      <c r="P13" s="207"/>
    </row>
    <row r="14" spans="1:16" ht="16.5" customHeight="1">
      <c r="A14" s="235"/>
      <c r="B14" s="209" t="s">
        <v>255</v>
      </c>
      <c r="C14" s="236">
        <f t="shared" si="4"/>
        <v>3578</v>
      </c>
      <c r="D14" s="237">
        <v>1463</v>
      </c>
      <c r="E14" s="237"/>
      <c r="F14" s="237"/>
      <c r="G14" s="237">
        <v>2115</v>
      </c>
      <c r="H14" s="238">
        <v>868</v>
      </c>
      <c r="I14" s="239">
        <v>1067</v>
      </c>
      <c r="J14" s="240"/>
      <c r="K14" s="240">
        <f t="shared" si="3"/>
        <v>2511</v>
      </c>
      <c r="L14" s="238">
        <v>396</v>
      </c>
      <c r="M14" s="238"/>
      <c r="N14" s="237"/>
      <c r="O14" s="237">
        <v>2115</v>
      </c>
      <c r="P14" s="207"/>
    </row>
    <row r="15" spans="1:16" ht="16.5" customHeight="1">
      <c r="A15" s="235"/>
      <c r="B15" s="209" t="s">
        <v>256</v>
      </c>
      <c r="C15" s="236">
        <f t="shared" si="4"/>
        <v>4301</v>
      </c>
      <c r="D15" s="237">
        <v>247</v>
      </c>
      <c r="E15" s="237">
        <v>10</v>
      </c>
      <c r="F15" s="237"/>
      <c r="G15" s="237">
        <v>4044</v>
      </c>
      <c r="H15" s="238">
        <v>269</v>
      </c>
      <c r="I15" s="239">
        <v>201</v>
      </c>
      <c r="J15" s="240"/>
      <c r="K15" s="240">
        <f t="shared" si="3"/>
        <v>4100</v>
      </c>
      <c r="L15" s="238">
        <v>46</v>
      </c>
      <c r="M15" s="238">
        <v>10</v>
      </c>
      <c r="N15" s="237"/>
      <c r="O15" s="237">
        <v>4044</v>
      </c>
      <c r="P15" s="207"/>
    </row>
    <row r="16" spans="1:16" ht="16.5" customHeight="1">
      <c r="A16" s="235"/>
      <c r="B16" s="209" t="s">
        <v>257</v>
      </c>
      <c r="C16" s="236">
        <f t="shared" si="4"/>
        <v>3526</v>
      </c>
      <c r="D16" s="237">
        <v>1663</v>
      </c>
      <c r="E16" s="237"/>
      <c r="F16" s="237">
        <v>100</v>
      </c>
      <c r="G16" s="237">
        <v>1763</v>
      </c>
      <c r="H16" s="238">
        <v>176</v>
      </c>
      <c r="I16" s="239">
        <v>1663</v>
      </c>
      <c r="J16" s="240"/>
      <c r="K16" s="240">
        <f t="shared" si="3"/>
        <v>1863</v>
      </c>
      <c r="L16" s="238"/>
      <c r="M16" s="238"/>
      <c r="N16" s="237">
        <v>100</v>
      </c>
      <c r="O16" s="237">
        <v>1763</v>
      </c>
      <c r="P16" s="207"/>
    </row>
    <row r="17" spans="1:248" s="227" customFormat="1" ht="16.5" customHeight="1">
      <c r="A17" s="242" t="s">
        <v>78</v>
      </c>
      <c r="B17" s="243"/>
      <c r="C17" s="244">
        <f>+SUM(C18:C20)</f>
        <v>9756</v>
      </c>
      <c r="D17" s="245">
        <f aca="true" t="shared" si="5" ref="D17:O17">+SUM(D18:D20)</f>
        <v>835</v>
      </c>
      <c r="E17" s="245">
        <f t="shared" si="5"/>
        <v>0</v>
      </c>
      <c r="F17" s="245">
        <f t="shared" si="5"/>
        <v>106</v>
      </c>
      <c r="G17" s="245">
        <f t="shared" si="5"/>
        <v>8815</v>
      </c>
      <c r="H17" s="246">
        <f t="shared" si="5"/>
        <v>1640</v>
      </c>
      <c r="I17" s="247">
        <f t="shared" si="5"/>
        <v>751</v>
      </c>
      <c r="J17" s="244">
        <f t="shared" si="5"/>
        <v>0</v>
      </c>
      <c r="K17" s="244">
        <f t="shared" si="5"/>
        <v>9005</v>
      </c>
      <c r="L17" s="245">
        <f t="shared" si="5"/>
        <v>84</v>
      </c>
      <c r="M17" s="245">
        <f t="shared" si="5"/>
        <v>0</v>
      </c>
      <c r="N17" s="245">
        <f t="shared" si="5"/>
        <v>106</v>
      </c>
      <c r="O17" s="246">
        <f t="shared" si="5"/>
        <v>8815</v>
      </c>
      <c r="P17" s="22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</row>
    <row r="18" spans="1:16" ht="16.5" customHeight="1">
      <c r="A18" s="228" t="s">
        <v>204</v>
      </c>
      <c r="B18" s="229" t="s">
        <v>100</v>
      </c>
      <c r="C18" s="230">
        <f>D18+E18+F18+G18</f>
        <v>4139</v>
      </c>
      <c r="D18" s="231"/>
      <c r="E18" s="231"/>
      <c r="F18" s="231"/>
      <c r="G18" s="231">
        <v>4139</v>
      </c>
      <c r="H18" s="232">
        <v>930</v>
      </c>
      <c r="I18" s="233"/>
      <c r="J18" s="234"/>
      <c r="K18" s="234">
        <f>SUM(L18:O18)</f>
        <v>4139</v>
      </c>
      <c r="L18" s="232"/>
      <c r="M18" s="232" t="s">
        <v>92</v>
      </c>
      <c r="N18" s="231"/>
      <c r="O18" s="231">
        <v>4139</v>
      </c>
      <c r="P18" s="207"/>
    </row>
    <row r="19" spans="1:16" ht="16.5" customHeight="1">
      <c r="A19" s="228" t="s">
        <v>205</v>
      </c>
      <c r="B19" s="229" t="s">
        <v>101</v>
      </c>
      <c r="C19" s="230">
        <f>D19+E19+F19+G19</f>
        <v>5205</v>
      </c>
      <c r="D19" s="231">
        <v>835</v>
      </c>
      <c r="E19" s="231"/>
      <c r="F19" s="231">
        <v>106</v>
      </c>
      <c r="G19" s="231">
        <v>4264</v>
      </c>
      <c r="H19" s="232">
        <v>670</v>
      </c>
      <c r="I19" s="233">
        <v>751</v>
      </c>
      <c r="J19" s="234"/>
      <c r="K19" s="234">
        <f>SUM(L19:O19)</f>
        <v>4454</v>
      </c>
      <c r="L19" s="232">
        <v>84</v>
      </c>
      <c r="M19" s="232"/>
      <c r="N19" s="231">
        <v>106</v>
      </c>
      <c r="O19" s="231">
        <v>4264</v>
      </c>
      <c r="P19" s="207"/>
    </row>
    <row r="20" spans="1:16" ht="16.5" customHeight="1">
      <c r="A20" s="248" t="s">
        <v>258</v>
      </c>
      <c r="B20" s="249" t="s">
        <v>102</v>
      </c>
      <c r="C20" s="250">
        <f t="shared" si="4"/>
        <v>412</v>
      </c>
      <c r="D20" s="251"/>
      <c r="E20" s="251"/>
      <c r="F20" s="251"/>
      <c r="G20" s="251">
        <v>412</v>
      </c>
      <c r="H20" s="252">
        <v>40</v>
      </c>
      <c r="I20" s="253"/>
      <c r="J20" s="250"/>
      <c r="K20" s="250">
        <f t="shared" si="3"/>
        <v>412</v>
      </c>
      <c r="L20" s="251"/>
      <c r="M20" s="251"/>
      <c r="N20" s="251"/>
      <c r="O20" s="254">
        <v>412</v>
      </c>
      <c r="P20" s="207"/>
    </row>
    <row r="21" spans="1:248" s="227" customFormat="1" ht="16.5" customHeight="1">
      <c r="A21" s="255" t="s">
        <v>79</v>
      </c>
      <c r="B21" s="256"/>
      <c r="C21" s="257">
        <f>+C22+C23+C24+C27</f>
        <v>7665</v>
      </c>
      <c r="D21" s="245">
        <f>+D22+D23+D24+D27</f>
        <v>1482</v>
      </c>
      <c r="E21" s="245">
        <f aca="true" t="shared" si="6" ref="E21:O21">+E22+E23+E24+E27</f>
        <v>0</v>
      </c>
      <c r="F21" s="245">
        <f>+F22+F23+F24+F27</f>
        <v>312</v>
      </c>
      <c r="G21" s="245">
        <f t="shared" si="6"/>
        <v>5871</v>
      </c>
      <c r="H21" s="258">
        <f t="shared" si="6"/>
        <v>1218</v>
      </c>
      <c r="I21" s="259">
        <f t="shared" si="6"/>
        <v>1226</v>
      </c>
      <c r="J21" s="257">
        <f t="shared" si="6"/>
        <v>0</v>
      </c>
      <c r="K21" s="257">
        <f t="shared" si="6"/>
        <v>6439</v>
      </c>
      <c r="L21" s="245">
        <f t="shared" si="6"/>
        <v>256</v>
      </c>
      <c r="M21" s="245">
        <f t="shared" si="6"/>
        <v>0</v>
      </c>
      <c r="N21" s="245">
        <f t="shared" si="6"/>
        <v>312</v>
      </c>
      <c r="O21" s="259">
        <f t="shared" si="6"/>
        <v>5871</v>
      </c>
      <c r="P21" s="22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</row>
    <row r="22" spans="1:16" ht="16.5" customHeight="1">
      <c r="A22" s="228" t="s">
        <v>207</v>
      </c>
      <c r="B22" s="229" t="s">
        <v>103</v>
      </c>
      <c r="C22" s="230">
        <f t="shared" si="4"/>
        <v>1536</v>
      </c>
      <c r="D22" s="231">
        <v>232</v>
      </c>
      <c r="E22" s="231"/>
      <c r="F22" s="231"/>
      <c r="G22" s="231">
        <v>1304</v>
      </c>
      <c r="H22" s="260">
        <v>103</v>
      </c>
      <c r="I22" s="261"/>
      <c r="J22" s="234"/>
      <c r="K22" s="234">
        <f t="shared" si="3"/>
        <v>1536</v>
      </c>
      <c r="L22" s="232">
        <v>232</v>
      </c>
      <c r="M22" s="232"/>
      <c r="N22" s="232"/>
      <c r="O22" s="231">
        <v>1304</v>
      </c>
      <c r="P22" s="207"/>
    </row>
    <row r="23" spans="1:16" ht="16.5" customHeight="1">
      <c r="A23" s="228" t="s">
        <v>208</v>
      </c>
      <c r="B23" s="229" t="s">
        <v>104</v>
      </c>
      <c r="C23" s="230">
        <f t="shared" si="4"/>
        <v>1014</v>
      </c>
      <c r="D23" s="231"/>
      <c r="E23" s="231"/>
      <c r="F23" s="231"/>
      <c r="G23" s="231">
        <v>1014</v>
      </c>
      <c r="H23" s="232">
        <v>53</v>
      </c>
      <c r="I23" s="233"/>
      <c r="J23" s="234"/>
      <c r="K23" s="234">
        <f t="shared" si="3"/>
        <v>1014</v>
      </c>
      <c r="L23" s="232"/>
      <c r="M23" s="232"/>
      <c r="N23" s="232"/>
      <c r="O23" s="231">
        <v>1014</v>
      </c>
      <c r="P23" s="207"/>
    </row>
    <row r="24" spans="1:16" ht="16.5" customHeight="1">
      <c r="A24" s="228" t="s">
        <v>209</v>
      </c>
      <c r="B24" s="229"/>
      <c r="C24" s="230">
        <f t="shared" si="4"/>
        <v>2282</v>
      </c>
      <c r="D24" s="231">
        <f>SUM(D25:D26)</f>
        <v>24</v>
      </c>
      <c r="E24" s="231"/>
      <c r="F24" s="231"/>
      <c r="G24" s="231">
        <f>SUM(G25:G26)</f>
        <v>2258</v>
      </c>
      <c r="H24" s="232">
        <f>SUM(H25:H26)</f>
        <v>1024</v>
      </c>
      <c r="I24" s="233"/>
      <c r="J24" s="234"/>
      <c r="K24" s="234">
        <f t="shared" si="3"/>
        <v>2282</v>
      </c>
      <c r="L24" s="262">
        <f>SUM(L25:L26)</f>
        <v>24</v>
      </c>
      <c r="M24" s="261"/>
      <c r="N24" s="232"/>
      <c r="O24" s="231">
        <f>SUM(O25:O26)</f>
        <v>2258</v>
      </c>
      <c r="P24" s="207"/>
    </row>
    <row r="25" spans="1:16" ht="16.5" customHeight="1">
      <c r="A25" s="235"/>
      <c r="B25" s="209" t="s">
        <v>105</v>
      </c>
      <c r="C25" s="236">
        <f t="shared" si="4"/>
        <v>1713</v>
      </c>
      <c r="D25" s="237">
        <v>24</v>
      </c>
      <c r="E25" s="237"/>
      <c r="F25" s="237"/>
      <c r="G25" s="237">
        <v>1689</v>
      </c>
      <c r="H25" s="238">
        <v>455</v>
      </c>
      <c r="I25" s="239"/>
      <c r="J25" s="240"/>
      <c r="K25" s="240">
        <f t="shared" si="3"/>
        <v>1713</v>
      </c>
      <c r="L25" s="238">
        <v>24</v>
      </c>
      <c r="M25" s="238"/>
      <c r="N25" s="238"/>
      <c r="O25" s="237">
        <v>1689</v>
      </c>
      <c r="P25" s="207"/>
    </row>
    <row r="26" spans="1:16" ht="16.5" customHeight="1">
      <c r="A26" s="235"/>
      <c r="B26" s="209" t="s">
        <v>106</v>
      </c>
      <c r="C26" s="236">
        <f t="shared" si="4"/>
        <v>569</v>
      </c>
      <c r="D26" s="237"/>
      <c r="E26" s="237"/>
      <c r="F26" s="237"/>
      <c r="G26" s="237">
        <v>569</v>
      </c>
      <c r="H26" s="238">
        <v>569</v>
      </c>
      <c r="I26" s="239"/>
      <c r="J26" s="240"/>
      <c r="K26" s="240">
        <f t="shared" si="3"/>
        <v>569</v>
      </c>
      <c r="L26" s="238"/>
      <c r="M26" s="238"/>
      <c r="N26" s="238"/>
      <c r="O26" s="237">
        <v>569</v>
      </c>
      <c r="P26" s="207"/>
    </row>
    <row r="27" spans="1:16" ht="16.5" customHeight="1">
      <c r="A27" s="228" t="s">
        <v>210</v>
      </c>
      <c r="B27" s="229" t="s">
        <v>107</v>
      </c>
      <c r="C27" s="230">
        <f t="shared" si="4"/>
        <v>2833</v>
      </c>
      <c r="D27" s="231">
        <v>1226</v>
      </c>
      <c r="E27" s="231"/>
      <c r="F27" s="231">
        <v>312</v>
      </c>
      <c r="G27" s="231">
        <v>1295</v>
      </c>
      <c r="H27" s="232">
        <v>38</v>
      </c>
      <c r="I27" s="233">
        <v>1226</v>
      </c>
      <c r="J27" s="234"/>
      <c r="K27" s="234">
        <f t="shared" si="3"/>
        <v>1607</v>
      </c>
      <c r="L27" s="232"/>
      <c r="M27" s="232"/>
      <c r="N27" s="232">
        <v>312</v>
      </c>
      <c r="O27" s="231">
        <v>1295</v>
      </c>
      <c r="P27" s="207"/>
    </row>
    <row r="28" spans="1:248" s="227" customFormat="1" ht="16.5" customHeight="1">
      <c r="A28" s="242" t="s">
        <v>80</v>
      </c>
      <c r="B28" s="243"/>
      <c r="C28" s="244">
        <f>+C29+C30+C34</f>
        <v>7385</v>
      </c>
      <c r="D28" s="245">
        <f aca="true" t="shared" si="7" ref="D28:O28">+D29+D30+D34</f>
        <v>1530</v>
      </c>
      <c r="E28" s="245">
        <f t="shared" si="7"/>
        <v>6</v>
      </c>
      <c r="F28" s="245">
        <f t="shared" si="7"/>
        <v>144</v>
      </c>
      <c r="G28" s="245">
        <f t="shared" si="7"/>
        <v>5705</v>
      </c>
      <c r="H28" s="246">
        <f t="shared" si="7"/>
        <v>1225</v>
      </c>
      <c r="I28" s="247">
        <f t="shared" si="7"/>
        <v>1530</v>
      </c>
      <c r="J28" s="244">
        <f t="shared" si="7"/>
        <v>0</v>
      </c>
      <c r="K28" s="244">
        <f t="shared" si="7"/>
        <v>5855</v>
      </c>
      <c r="L28" s="245">
        <f t="shared" si="7"/>
        <v>0</v>
      </c>
      <c r="M28" s="245">
        <f t="shared" si="7"/>
        <v>6</v>
      </c>
      <c r="N28" s="245">
        <f t="shared" si="7"/>
        <v>144</v>
      </c>
      <c r="O28" s="246">
        <f t="shared" si="7"/>
        <v>5705</v>
      </c>
      <c r="P28" s="22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</row>
    <row r="29" spans="1:16" ht="16.5" customHeight="1">
      <c r="A29" s="263" t="s">
        <v>211</v>
      </c>
      <c r="B29" s="229" t="s">
        <v>108</v>
      </c>
      <c r="C29" s="230">
        <f t="shared" si="4"/>
        <v>3612</v>
      </c>
      <c r="D29" s="231">
        <v>747</v>
      </c>
      <c r="E29" s="231"/>
      <c r="F29" s="231">
        <v>72</v>
      </c>
      <c r="G29" s="231">
        <v>2793</v>
      </c>
      <c r="H29" s="231">
        <v>545</v>
      </c>
      <c r="I29" s="264">
        <v>747</v>
      </c>
      <c r="J29" s="230"/>
      <c r="K29" s="230">
        <f t="shared" si="3"/>
        <v>2865</v>
      </c>
      <c r="L29" s="231"/>
      <c r="M29" s="231"/>
      <c r="N29" s="231">
        <v>72</v>
      </c>
      <c r="O29" s="231">
        <v>2793</v>
      </c>
      <c r="P29" s="207"/>
    </row>
    <row r="30" spans="1:16" ht="16.5" customHeight="1">
      <c r="A30" s="263" t="s">
        <v>212</v>
      </c>
      <c r="B30" s="229"/>
      <c r="C30" s="230">
        <f t="shared" si="4"/>
        <v>3423</v>
      </c>
      <c r="D30" s="231">
        <f aca="true" t="shared" si="8" ref="D30:I30">SUM(D31:D33)</f>
        <v>783</v>
      </c>
      <c r="E30" s="231">
        <f t="shared" si="8"/>
        <v>6</v>
      </c>
      <c r="F30" s="231">
        <f t="shared" si="8"/>
        <v>72</v>
      </c>
      <c r="G30" s="231">
        <f t="shared" si="8"/>
        <v>2562</v>
      </c>
      <c r="H30" s="231">
        <f t="shared" si="8"/>
        <v>680</v>
      </c>
      <c r="I30" s="264">
        <f t="shared" si="8"/>
        <v>783</v>
      </c>
      <c r="J30" s="230"/>
      <c r="K30" s="230">
        <f t="shared" si="3"/>
        <v>2640</v>
      </c>
      <c r="L30" s="231"/>
      <c r="M30" s="231">
        <f>SUM(M31:M33)</f>
        <v>6</v>
      </c>
      <c r="N30" s="231">
        <f>SUM(N31:N33)</f>
        <v>72</v>
      </c>
      <c r="O30" s="231">
        <f>SUM(O31:O33)</f>
        <v>2562</v>
      </c>
      <c r="P30" s="207"/>
    </row>
    <row r="31" spans="1:16" ht="16.5" customHeight="1">
      <c r="A31" s="265"/>
      <c r="B31" s="209" t="s">
        <v>109</v>
      </c>
      <c r="C31" s="236">
        <f t="shared" si="4"/>
        <v>3015</v>
      </c>
      <c r="D31" s="237">
        <v>425</v>
      </c>
      <c r="E31" s="237">
        <v>6</v>
      </c>
      <c r="F31" s="237">
        <v>72</v>
      </c>
      <c r="G31" s="237">
        <v>2512</v>
      </c>
      <c r="H31" s="237">
        <v>680</v>
      </c>
      <c r="I31" s="266">
        <v>425</v>
      </c>
      <c r="J31" s="236"/>
      <c r="K31" s="236">
        <f t="shared" si="3"/>
        <v>2590</v>
      </c>
      <c r="L31" s="237"/>
      <c r="M31" s="237">
        <v>6</v>
      </c>
      <c r="N31" s="237">
        <v>72</v>
      </c>
      <c r="O31" s="237">
        <v>2512</v>
      </c>
      <c r="P31" s="207"/>
    </row>
    <row r="32" spans="1:16" ht="16.5" customHeight="1">
      <c r="A32" s="265"/>
      <c r="B32" s="209" t="s">
        <v>110</v>
      </c>
      <c r="C32" s="236">
        <f t="shared" si="4"/>
        <v>408</v>
      </c>
      <c r="D32" s="237">
        <v>358</v>
      </c>
      <c r="E32" s="237"/>
      <c r="F32" s="237"/>
      <c r="G32" s="237">
        <v>50</v>
      </c>
      <c r="H32" s="267"/>
      <c r="I32" s="266">
        <v>358</v>
      </c>
      <c r="J32" s="236"/>
      <c r="K32" s="236">
        <f t="shared" si="3"/>
        <v>50</v>
      </c>
      <c r="L32" s="237"/>
      <c r="M32" s="237"/>
      <c r="N32" s="237"/>
      <c r="O32" s="237">
        <v>50</v>
      </c>
      <c r="P32" s="207"/>
    </row>
    <row r="33" spans="1:16" ht="16.5" customHeight="1">
      <c r="A33" s="265"/>
      <c r="B33" s="209" t="s">
        <v>111</v>
      </c>
      <c r="C33" s="236">
        <f t="shared" si="4"/>
        <v>0</v>
      </c>
      <c r="D33" s="237"/>
      <c r="E33" s="237"/>
      <c r="F33" s="237"/>
      <c r="G33" s="237"/>
      <c r="H33" s="237"/>
      <c r="I33" s="266"/>
      <c r="J33" s="236"/>
      <c r="K33" s="236">
        <f t="shared" si="3"/>
        <v>0</v>
      </c>
      <c r="L33" s="237"/>
      <c r="M33" s="237"/>
      <c r="N33" s="237"/>
      <c r="O33" s="237"/>
      <c r="P33" s="207"/>
    </row>
    <row r="34" spans="1:16" ht="16.5" customHeight="1">
      <c r="A34" s="248" t="s">
        <v>213</v>
      </c>
      <c r="B34" s="249" t="s">
        <v>112</v>
      </c>
      <c r="C34" s="250">
        <f>D34+E34+F34+G34</f>
        <v>350</v>
      </c>
      <c r="D34" s="251"/>
      <c r="E34" s="251"/>
      <c r="F34" s="251"/>
      <c r="G34" s="251">
        <v>350</v>
      </c>
      <c r="H34" s="251"/>
      <c r="I34" s="268"/>
      <c r="J34" s="250"/>
      <c r="K34" s="250">
        <f>SUM(L34:O34)</f>
        <v>350</v>
      </c>
      <c r="L34" s="251"/>
      <c r="M34" s="251"/>
      <c r="N34" s="251"/>
      <c r="O34" s="251">
        <v>350</v>
      </c>
      <c r="P34" s="207"/>
    </row>
    <row r="35" spans="1:248" s="227" customFormat="1" ht="16.5" customHeight="1">
      <c r="A35" s="255" t="s">
        <v>81</v>
      </c>
      <c r="B35" s="256"/>
      <c r="C35" s="257">
        <f>+C36+C42+C45+C46</f>
        <v>4365</v>
      </c>
      <c r="D35" s="245">
        <f aca="true" t="shared" si="9" ref="D35:O35">+D36+D42+D45+D46</f>
        <v>825</v>
      </c>
      <c r="E35" s="245">
        <f>+E42+E45</f>
        <v>6</v>
      </c>
      <c r="F35" s="245">
        <f>+F46</f>
        <v>200</v>
      </c>
      <c r="G35" s="245">
        <f t="shared" si="9"/>
        <v>3334</v>
      </c>
      <c r="H35" s="269">
        <f t="shared" si="9"/>
        <v>1196</v>
      </c>
      <c r="I35" s="259">
        <f>+I36+I42+I45+I46</f>
        <v>825</v>
      </c>
      <c r="J35" s="257">
        <f t="shared" si="9"/>
        <v>0</v>
      </c>
      <c r="K35" s="257">
        <f t="shared" si="9"/>
        <v>3540</v>
      </c>
      <c r="L35" s="245">
        <f t="shared" si="9"/>
        <v>0</v>
      </c>
      <c r="M35" s="245">
        <f t="shared" si="9"/>
        <v>6</v>
      </c>
      <c r="N35" s="245">
        <f t="shared" si="9"/>
        <v>200</v>
      </c>
      <c r="O35" s="259">
        <f t="shared" si="9"/>
        <v>3334</v>
      </c>
      <c r="P35" s="22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</row>
    <row r="36" spans="1:16" ht="16.5" customHeight="1">
      <c r="A36" s="228" t="s">
        <v>214</v>
      </c>
      <c r="B36" s="229"/>
      <c r="C36" s="230">
        <f t="shared" si="4"/>
        <v>545</v>
      </c>
      <c r="D36" s="231"/>
      <c r="E36" s="231"/>
      <c r="F36" s="231"/>
      <c r="G36" s="231">
        <f>SUM(G37:G41)</f>
        <v>545</v>
      </c>
      <c r="H36" s="232">
        <f>SUM(H37:H41)</f>
        <v>0</v>
      </c>
      <c r="I36" s="233"/>
      <c r="J36" s="234"/>
      <c r="K36" s="234">
        <f t="shared" si="3"/>
        <v>545</v>
      </c>
      <c r="L36" s="232"/>
      <c r="M36" s="232"/>
      <c r="N36" s="232"/>
      <c r="O36" s="231">
        <f>SUM(O37:O41)</f>
        <v>545</v>
      </c>
      <c r="P36" s="207"/>
    </row>
    <row r="37" spans="1:16" ht="16.5" customHeight="1">
      <c r="A37" s="235"/>
      <c r="B37" s="209" t="s">
        <v>113</v>
      </c>
      <c r="C37" s="236">
        <f t="shared" si="4"/>
        <v>320</v>
      </c>
      <c r="D37" s="237"/>
      <c r="E37" s="237"/>
      <c r="F37" s="237"/>
      <c r="G37" s="237">
        <v>320</v>
      </c>
      <c r="H37" s="238"/>
      <c r="I37" s="239"/>
      <c r="J37" s="240"/>
      <c r="K37" s="240">
        <f t="shared" si="3"/>
        <v>320</v>
      </c>
      <c r="L37" s="238"/>
      <c r="M37" s="238"/>
      <c r="N37" s="238"/>
      <c r="O37" s="237">
        <v>320</v>
      </c>
      <c r="P37" s="207"/>
    </row>
    <row r="38" spans="1:16" ht="16.5" customHeight="1">
      <c r="A38" s="235"/>
      <c r="B38" s="209" t="s">
        <v>114</v>
      </c>
      <c r="C38" s="236">
        <f aca="true" t="shared" si="10" ref="C38:C67">D38+E38+F38+G38</f>
        <v>170</v>
      </c>
      <c r="D38" s="237"/>
      <c r="E38" s="237"/>
      <c r="F38" s="237"/>
      <c r="G38" s="237">
        <v>170</v>
      </c>
      <c r="H38" s="238"/>
      <c r="I38" s="239"/>
      <c r="J38" s="240"/>
      <c r="K38" s="240">
        <f aca="true" t="shared" si="11" ref="K38:K67">SUM(L38:O38)</f>
        <v>170</v>
      </c>
      <c r="L38" s="238"/>
      <c r="M38" s="238"/>
      <c r="N38" s="238"/>
      <c r="O38" s="237">
        <v>170</v>
      </c>
      <c r="P38" s="207"/>
    </row>
    <row r="39" spans="1:16" ht="16.5" customHeight="1">
      <c r="A39" s="235"/>
      <c r="B39" s="209" t="s">
        <v>115</v>
      </c>
      <c r="C39" s="236">
        <f t="shared" si="10"/>
        <v>0</v>
      </c>
      <c r="D39" s="237"/>
      <c r="E39" s="237"/>
      <c r="F39" s="237"/>
      <c r="G39" s="237"/>
      <c r="H39" s="238"/>
      <c r="I39" s="239"/>
      <c r="J39" s="240"/>
      <c r="K39" s="240">
        <f t="shared" si="11"/>
        <v>0</v>
      </c>
      <c r="L39" s="238"/>
      <c r="M39" s="238"/>
      <c r="N39" s="238"/>
      <c r="O39" s="237"/>
      <c r="P39" s="207"/>
    </row>
    <row r="40" spans="1:16" ht="16.5" customHeight="1">
      <c r="A40" s="235"/>
      <c r="B40" s="209" t="s">
        <v>116</v>
      </c>
      <c r="C40" s="236">
        <f t="shared" si="10"/>
        <v>0</v>
      </c>
      <c r="D40" s="237"/>
      <c r="E40" s="237"/>
      <c r="F40" s="237"/>
      <c r="G40" s="237"/>
      <c r="H40" s="238"/>
      <c r="I40" s="239"/>
      <c r="J40" s="240"/>
      <c r="K40" s="240">
        <f t="shared" si="11"/>
        <v>0</v>
      </c>
      <c r="L40" s="238"/>
      <c r="M40" s="238"/>
      <c r="N40" s="238"/>
      <c r="O40" s="237"/>
      <c r="P40" s="207"/>
    </row>
    <row r="41" spans="1:16" ht="16.5" customHeight="1">
      <c r="A41" s="235"/>
      <c r="B41" s="209" t="s">
        <v>117</v>
      </c>
      <c r="C41" s="236">
        <f t="shared" si="10"/>
        <v>55</v>
      </c>
      <c r="D41" s="237"/>
      <c r="E41" s="237"/>
      <c r="F41" s="237"/>
      <c r="G41" s="237">
        <v>55</v>
      </c>
      <c r="H41" s="238"/>
      <c r="I41" s="239"/>
      <c r="J41" s="240"/>
      <c r="K41" s="240">
        <f t="shared" si="11"/>
        <v>55</v>
      </c>
      <c r="L41" s="238"/>
      <c r="M41" s="238"/>
      <c r="N41" s="238"/>
      <c r="O41" s="237">
        <v>55</v>
      </c>
      <c r="P41" s="207"/>
    </row>
    <row r="42" spans="1:16" ht="16.5" customHeight="1">
      <c r="A42" s="228" t="s">
        <v>215</v>
      </c>
      <c r="B42" s="229"/>
      <c r="C42" s="230">
        <f>SUM(C43:C44)</f>
        <v>1782</v>
      </c>
      <c r="D42" s="231">
        <f>SUM(D43:D44)</f>
        <v>486</v>
      </c>
      <c r="E42" s="231"/>
      <c r="F42" s="231" t="s">
        <v>240</v>
      </c>
      <c r="G42" s="231">
        <f>SUM(G43:G44)</f>
        <v>1296</v>
      </c>
      <c r="H42" s="232">
        <f>SUM(H43:H44)</f>
        <v>696</v>
      </c>
      <c r="I42" s="233">
        <f>SUM(I43:I44)</f>
        <v>486</v>
      </c>
      <c r="J42" s="234"/>
      <c r="K42" s="234">
        <f t="shared" si="11"/>
        <v>1296</v>
      </c>
      <c r="L42" s="232"/>
      <c r="M42" s="232"/>
      <c r="N42" s="232"/>
      <c r="O42" s="231">
        <f>SUM(O43:O44)</f>
        <v>1296</v>
      </c>
      <c r="P42" s="207"/>
    </row>
    <row r="43" spans="1:16" ht="16.5" customHeight="1">
      <c r="A43" s="235"/>
      <c r="B43" s="209" t="s">
        <v>118</v>
      </c>
      <c r="C43" s="236">
        <f t="shared" si="10"/>
        <v>1466</v>
      </c>
      <c r="D43" s="237">
        <v>486</v>
      </c>
      <c r="E43" s="237"/>
      <c r="F43" s="237"/>
      <c r="G43" s="237">
        <v>980</v>
      </c>
      <c r="H43" s="238">
        <v>380</v>
      </c>
      <c r="I43" s="239">
        <v>486</v>
      </c>
      <c r="J43" s="240"/>
      <c r="K43" s="240">
        <f t="shared" si="11"/>
        <v>980</v>
      </c>
      <c r="L43" s="238"/>
      <c r="M43" s="238"/>
      <c r="N43" s="238"/>
      <c r="O43" s="237">
        <v>980</v>
      </c>
      <c r="P43" s="207"/>
    </row>
    <row r="44" spans="1:16" ht="16.5" customHeight="1">
      <c r="A44" s="235"/>
      <c r="B44" s="209" t="s">
        <v>119</v>
      </c>
      <c r="C44" s="236">
        <f t="shared" si="10"/>
        <v>316</v>
      </c>
      <c r="D44" s="237"/>
      <c r="E44" s="237"/>
      <c r="F44" s="237"/>
      <c r="G44" s="237">
        <v>316</v>
      </c>
      <c r="H44" s="238">
        <v>316</v>
      </c>
      <c r="I44" s="239"/>
      <c r="J44" s="240"/>
      <c r="K44" s="240">
        <f t="shared" si="11"/>
        <v>316</v>
      </c>
      <c r="L44" s="238"/>
      <c r="M44" s="238"/>
      <c r="N44" s="238"/>
      <c r="O44" s="237">
        <v>316</v>
      </c>
      <c r="P44" s="207"/>
    </row>
    <row r="45" spans="1:16" ht="16.5" customHeight="1">
      <c r="A45" s="228" t="s">
        <v>216</v>
      </c>
      <c r="B45" s="229" t="s">
        <v>120</v>
      </c>
      <c r="C45" s="230">
        <f t="shared" si="10"/>
        <v>421</v>
      </c>
      <c r="D45" s="231"/>
      <c r="E45" s="231">
        <v>6</v>
      </c>
      <c r="F45" s="231"/>
      <c r="G45" s="231">
        <v>415</v>
      </c>
      <c r="H45" s="232">
        <v>120</v>
      </c>
      <c r="I45" s="233"/>
      <c r="J45" s="234"/>
      <c r="K45" s="234">
        <f t="shared" si="11"/>
        <v>421</v>
      </c>
      <c r="L45" s="232"/>
      <c r="M45" s="232">
        <v>6</v>
      </c>
      <c r="N45" s="232"/>
      <c r="O45" s="231">
        <v>415</v>
      </c>
      <c r="P45" s="207"/>
    </row>
    <row r="46" spans="1:16" ht="16.5" customHeight="1">
      <c r="A46" s="228" t="s">
        <v>217</v>
      </c>
      <c r="B46" s="229"/>
      <c r="C46" s="230">
        <f>SUM(C47:C50)</f>
        <v>1617</v>
      </c>
      <c r="D46" s="231">
        <f>SUM(D47:D50)</f>
        <v>339</v>
      </c>
      <c r="E46" s="231" t="s">
        <v>240</v>
      </c>
      <c r="F46" s="231">
        <f>SUM(F47:F50)</f>
        <v>200</v>
      </c>
      <c r="G46" s="231">
        <f>SUM(G47:G50)</f>
        <v>1078</v>
      </c>
      <c r="H46" s="232">
        <f>SUM(H47:H50)</f>
        <v>380</v>
      </c>
      <c r="I46" s="233">
        <f>SUM(I47:I50)</f>
        <v>339</v>
      </c>
      <c r="J46" s="234"/>
      <c r="K46" s="234">
        <f t="shared" si="11"/>
        <v>1278</v>
      </c>
      <c r="L46" s="232"/>
      <c r="M46" s="232"/>
      <c r="N46" s="232">
        <f>SUM(N47:N50)</f>
        <v>200</v>
      </c>
      <c r="O46" s="231">
        <f>SUM(O47:O50)</f>
        <v>1078</v>
      </c>
      <c r="P46" s="207"/>
    </row>
    <row r="47" spans="1:16" ht="16.5" customHeight="1">
      <c r="A47" s="235"/>
      <c r="B47" s="209" t="s">
        <v>121</v>
      </c>
      <c r="C47" s="236">
        <f t="shared" si="10"/>
        <v>1010</v>
      </c>
      <c r="D47" s="237"/>
      <c r="E47" s="237"/>
      <c r="F47" s="237">
        <v>200</v>
      </c>
      <c r="G47" s="237">
        <v>810</v>
      </c>
      <c r="H47" s="238">
        <v>330</v>
      </c>
      <c r="I47" s="239"/>
      <c r="J47" s="240"/>
      <c r="K47" s="240">
        <f t="shared" si="11"/>
        <v>1010</v>
      </c>
      <c r="L47" s="238"/>
      <c r="M47" s="238"/>
      <c r="N47" s="238">
        <v>200</v>
      </c>
      <c r="O47" s="237">
        <v>810</v>
      </c>
      <c r="P47" s="207"/>
    </row>
    <row r="48" spans="1:16" ht="16.5" customHeight="1">
      <c r="A48" s="235"/>
      <c r="B48" s="209" t="s">
        <v>122</v>
      </c>
      <c r="C48" s="236">
        <f t="shared" si="10"/>
        <v>268</v>
      </c>
      <c r="D48" s="237"/>
      <c r="E48" s="237"/>
      <c r="F48" s="237"/>
      <c r="G48" s="237">
        <v>268</v>
      </c>
      <c r="H48" s="238">
        <v>50</v>
      </c>
      <c r="I48" s="239"/>
      <c r="J48" s="240"/>
      <c r="K48" s="240">
        <f t="shared" si="11"/>
        <v>268</v>
      </c>
      <c r="L48" s="238"/>
      <c r="M48" s="238"/>
      <c r="N48" s="238"/>
      <c r="O48" s="237">
        <v>268</v>
      </c>
      <c r="P48" s="207"/>
    </row>
    <row r="49" spans="1:16" ht="16.5" customHeight="1">
      <c r="A49" s="235"/>
      <c r="B49" s="209" t="s">
        <v>123</v>
      </c>
      <c r="C49" s="236">
        <f t="shared" si="10"/>
        <v>339</v>
      </c>
      <c r="D49" s="237">
        <v>339</v>
      </c>
      <c r="E49" s="237"/>
      <c r="F49" s="237"/>
      <c r="G49" s="237"/>
      <c r="H49" s="238"/>
      <c r="I49" s="239">
        <v>339</v>
      </c>
      <c r="J49" s="240"/>
      <c r="K49" s="240">
        <f t="shared" si="11"/>
        <v>0</v>
      </c>
      <c r="L49" s="238"/>
      <c r="M49" s="238"/>
      <c r="N49" s="238"/>
      <c r="O49" s="237"/>
      <c r="P49" s="207"/>
    </row>
    <row r="50" spans="1:16" ht="16.5" customHeight="1">
      <c r="A50" s="235"/>
      <c r="B50" s="209" t="s">
        <v>124</v>
      </c>
      <c r="C50" s="236">
        <f t="shared" si="10"/>
        <v>0</v>
      </c>
      <c r="D50" s="237"/>
      <c r="E50" s="237"/>
      <c r="F50" s="237"/>
      <c r="G50" s="237"/>
      <c r="H50" s="238"/>
      <c r="I50" s="239"/>
      <c r="J50" s="240"/>
      <c r="K50" s="240">
        <f t="shared" si="11"/>
        <v>0</v>
      </c>
      <c r="L50" s="238"/>
      <c r="M50" s="238"/>
      <c r="N50" s="238"/>
      <c r="O50" s="237"/>
      <c r="P50" s="207"/>
    </row>
    <row r="51" spans="1:248" s="227" customFormat="1" ht="16.5" customHeight="1">
      <c r="A51" s="242" t="s">
        <v>218</v>
      </c>
      <c r="B51" s="270"/>
      <c r="C51" s="244">
        <f aca="true" t="shared" si="12" ref="C51:O51">+C52+C53</f>
        <v>6734</v>
      </c>
      <c r="D51" s="271">
        <f t="shared" si="12"/>
        <v>1311</v>
      </c>
      <c r="E51" s="271">
        <f t="shared" si="12"/>
        <v>0</v>
      </c>
      <c r="F51" s="271">
        <f t="shared" si="12"/>
        <v>0</v>
      </c>
      <c r="G51" s="271">
        <f t="shared" si="12"/>
        <v>5423</v>
      </c>
      <c r="H51" s="271">
        <f t="shared" si="12"/>
        <v>1044</v>
      </c>
      <c r="I51" s="272">
        <f t="shared" si="12"/>
        <v>826</v>
      </c>
      <c r="J51" s="244">
        <f t="shared" si="12"/>
        <v>0</v>
      </c>
      <c r="K51" s="244">
        <f t="shared" si="12"/>
        <v>5908</v>
      </c>
      <c r="L51" s="271">
        <f t="shared" si="12"/>
        <v>485</v>
      </c>
      <c r="M51" s="271">
        <f t="shared" si="12"/>
        <v>0</v>
      </c>
      <c r="N51" s="271">
        <f t="shared" si="12"/>
        <v>0</v>
      </c>
      <c r="O51" s="273">
        <f t="shared" si="12"/>
        <v>5423</v>
      </c>
      <c r="P51" s="22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</row>
    <row r="52" spans="1:16" ht="16.5" customHeight="1">
      <c r="A52" s="228" t="s">
        <v>219</v>
      </c>
      <c r="B52" s="274" t="s">
        <v>125</v>
      </c>
      <c r="C52" s="230">
        <f>D52+E52+F52+G52</f>
        <v>6096</v>
      </c>
      <c r="D52" s="231">
        <v>982</v>
      </c>
      <c r="E52" s="231"/>
      <c r="F52" s="231"/>
      <c r="G52" s="231">
        <v>5114</v>
      </c>
      <c r="H52" s="232">
        <v>890</v>
      </c>
      <c r="I52" s="233">
        <v>497</v>
      </c>
      <c r="J52" s="234"/>
      <c r="K52" s="234">
        <f aca="true" t="shared" si="13" ref="K52:K60">SUM(L52:O52)</f>
        <v>5599</v>
      </c>
      <c r="L52" s="232">
        <v>485</v>
      </c>
      <c r="M52" s="232"/>
      <c r="N52" s="231"/>
      <c r="O52" s="231">
        <v>5114</v>
      </c>
      <c r="P52" s="207"/>
    </row>
    <row r="53" spans="1:16" ht="16.5" customHeight="1">
      <c r="A53" s="263" t="s">
        <v>220</v>
      </c>
      <c r="B53" s="209"/>
      <c r="C53" s="230">
        <f>+SUM(C54:C60)</f>
        <v>638</v>
      </c>
      <c r="D53" s="231">
        <f>+SUM(D54:D60)</f>
        <v>329</v>
      </c>
      <c r="E53" s="231"/>
      <c r="F53" s="231"/>
      <c r="G53" s="231">
        <f>+SUM(G54:G60)</f>
        <v>309</v>
      </c>
      <c r="H53" s="231">
        <f>+SUM(H54:H60)</f>
        <v>154</v>
      </c>
      <c r="I53" s="264">
        <f>+SUM(I54:I60)</f>
        <v>329</v>
      </c>
      <c r="J53" s="230"/>
      <c r="K53" s="230">
        <f t="shared" si="13"/>
        <v>309</v>
      </c>
      <c r="L53" s="231"/>
      <c r="M53" s="231"/>
      <c r="N53" s="231"/>
      <c r="O53" s="231">
        <f>+SUM(O54:O60)</f>
        <v>309</v>
      </c>
      <c r="P53" s="207"/>
    </row>
    <row r="54" spans="1:16" ht="16.5" customHeight="1">
      <c r="A54" s="265"/>
      <c r="B54" s="209" t="s">
        <v>126</v>
      </c>
      <c r="C54" s="236">
        <f aca="true" t="shared" si="14" ref="C54:C60">D54+E54+F54+G54</f>
        <v>0</v>
      </c>
      <c r="D54" s="237"/>
      <c r="E54" s="237"/>
      <c r="F54" s="237"/>
      <c r="G54" s="237"/>
      <c r="H54" s="237"/>
      <c r="I54" s="266"/>
      <c r="J54" s="236"/>
      <c r="K54" s="236">
        <f t="shared" si="13"/>
        <v>0</v>
      </c>
      <c r="L54" s="237"/>
      <c r="M54" s="237"/>
      <c r="N54" s="237"/>
      <c r="O54" s="237"/>
      <c r="P54" s="207"/>
    </row>
    <row r="55" spans="1:16" ht="16.5" customHeight="1">
      <c r="A55" s="265"/>
      <c r="B55" s="209" t="s">
        <v>127</v>
      </c>
      <c r="C55" s="236">
        <f t="shared" si="14"/>
        <v>52</v>
      </c>
      <c r="D55" s="237"/>
      <c r="E55" s="237"/>
      <c r="F55" s="237"/>
      <c r="G55" s="237">
        <v>52</v>
      </c>
      <c r="H55" s="237">
        <v>52</v>
      </c>
      <c r="I55" s="266"/>
      <c r="J55" s="236"/>
      <c r="K55" s="236">
        <f t="shared" si="13"/>
        <v>52</v>
      </c>
      <c r="L55" s="237"/>
      <c r="M55" s="237"/>
      <c r="N55" s="237"/>
      <c r="O55" s="237">
        <v>52</v>
      </c>
      <c r="P55" s="207"/>
    </row>
    <row r="56" spans="1:16" ht="16.5" customHeight="1">
      <c r="A56" s="265"/>
      <c r="B56" s="209" t="s">
        <v>128</v>
      </c>
      <c r="C56" s="236">
        <f t="shared" si="14"/>
        <v>155</v>
      </c>
      <c r="D56" s="237"/>
      <c r="E56" s="237"/>
      <c r="F56" s="237"/>
      <c r="G56" s="237">
        <v>155</v>
      </c>
      <c r="H56" s="237"/>
      <c r="I56" s="266"/>
      <c r="J56" s="236"/>
      <c r="K56" s="236">
        <f t="shared" si="13"/>
        <v>155</v>
      </c>
      <c r="L56" s="237"/>
      <c r="M56" s="237"/>
      <c r="N56" s="237"/>
      <c r="O56" s="237">
        <v>155</v>
      </c>
      <c r="P56" s="207"/>
    </row>
    <row r="57" spans="1:16" ht="16.5" customHeight="1">
      <c r="A57" s="265"/>
      <c r="B57" s="209" t="s">
        <v>129</v>
      </c>
      <c r="C57" s="236">
        <f t="shared" si="14"/>
        <v>0</v>
      </c>
      <c r="D57" s="237"/>
      <c r="E57" s="237"/>
      <c r="F57" s="237"/>
      <c r="G57" s="237"/>
      <c r="H57" s="237"/>
      <c r="I57" s="266"/>
      <c r="J57" s="236"/>
      <c r="K57" s="236">
        <f t="shared" si="13"/>
        <v>0</v>
      </c>
      <c r="L57" s="237"/>
      <c r="M57" s="237"/>
      <c r="N57" s="237"/>
      <c r="O57" s="237"/>
      <c r="P57" s="207"/>
    </row>
    <row r="58" spans="1:16" ht="16.5" customHeight="1">
      <c r="A58" s="265"/>
      <c r="B58" s="209" t="s">
        <v>130</v>
      </c>
      <c r="C58" s="236">
        <f t="shared" si="14"/>
        <v>431</v>
      </c>
      <c r="D58" s="237">
        <v>329</v>
      </c>
      <c r="E58" s="237"/>
      <c r="F58" s="237"/>
      <c r="G58" s="237">
        <v>102</v>
      </c>
      <c r="H58" s="237">
        <v>102</v>
      </c>
      <c r="I58" s="266">
        <v>329</v>
      </c>
      <c r="J58" s="236"/>
      <c r="K58" s="236">
        <f t="shared" si="13"/>
        <v>102</v>
      </c>
      <c r="L58" s="237"/>
      <c r="M58" s="237"/>
      <c r="N58" s="237"/>
      <c r="O58" s="237">
        <v>102</v>
      </c>
      <c r="P58" s="207"/>
    </row>
    <row r="59" spans="1:16" ht="16.5" customHeight="1">
      <c r="A59" s="265"/>
      <c r="B59" s="209" t="s">
        <v>131</v>
      </c>
      <c r="C59" s="236">
        <f t="shared" si="14"/>
        <v>0</v>
      </c>
      <c r="D59" s="237"/>
      <c r="E59" s="237"/>
      <c r="F59" s="237"/>
      <c r="G59" s="237"/>
      <c r="H59" s="237"/>
      <c r="I59" s="266"/>
      <c r="J59" s="236"/>
      <c r="K59" s="236">
        <f t="shared" si="13"/>
        <v>0</v>
      </c>
      <c r="L59" s="237"/>
      <c r="M59" s="237"/>
      <c r="N59" s="237"/>
      <c r="O59" s="237"/>
      <c r="P59" s="207"/>
    </row>
    <row r="60" spans="1:16" ht="16.5" customHeight="1">
      <c r="A60" s="275"/>
      <c r="B60" s="209" t="s">
        <v>132</v>
      </c>
      <c r="C60" s="236">
        <f t="shared" si="14"/>
        <v>0</v>
      </c>
      <c r="D60" s="237"/>
      <c r="E60" s="237"/>
      <c r="F60" s="237"/>
      <c r="G60" s="237"/>
      <c r="H60" s="237"/>
      <c r="I60" s="266"/>
      <c r="J60" s="236"/>
      <c r="K60" s="236">
        <f t="shared" si="13"/>
        <v>0</v>
      </c>
      <c r="L60" s="237"/>
      <c r="M60" s="237"/>
      <c r="N60" s="237"/>
      <c r="O60" s="237"/>
      <c r="P60" s="207"/>
    </row>
    <row r="61" spans="1:248" s="227" customFormat="1" ht="16.5" customHeight="1">
      <c r="A61" s="276" t="s">
        <v>221</v>
      </c>
      <c r="B61" s="270"/>
      <c r="C61" s="277">
        <f aca="true" t="shared" si="15" ref="C61:O61">+C62+C73+C77+C82</f>
        <v>3445</v>
      </c>
      <c r="D61" s="278">
        <f t="shared" si="15"/>
        <v>918</v>
      </c>
      <c r="E61" s="278">
        <f t="shared" si="15"/>
        <v>4</v>
      </c>
      <c r="F61" s="278">
        <f t="shared" si="15"/>
        <v>11</v>
      </c>
      <c r="G61" s="278">
        <f t="shared" si="15"/>
        <v>2512</v>
      </c>
      <c r="H61" s="279">
        <f t="shared" si="15"/>
        <v>365</v>
      </c>
      <c r="I61" s="280">
        <f t="shared" si="15"/>
        <v>360</v>
      </c>
      <c r="J61" s="277">
        <f t="shared" si="15"/>
        <v>0</v>
      </c>
      <c r="K61" s="277">
        <f t="shared" si="15"/>
        <v>3085</v>
      </c>
      <c r="L61" s="278">
        <f t="shared" si="15"/>
        <v>558</v>
      </c>
      <c r="M61" s="278">
        <f t="shared" si="15"/>
        <v>4</v>
      </c>
      <c r="N61" s="278">
        <f t="shared" si="15"/>
        <v>11</v>
      </c>
      <c r="O61" s="280">
        <f t="shared" si="15"/>
        <v>2512</v>
      </c>
      <c r="P61" s="22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  <c r="ID61" s="196"/>
      <c r="IE61" s="196"/>
      <c r="IF61" s="196"/>
      <c r="IG61" s="196"/>
      <c r="IH61" s="196"/>
      <c r="II61" s="196"/>
      <c r="IJ61" s="196"/>
      <c r="IK61" s="196"/>
      <c r="IL61" s="196"/>
      <c r="IM61" s="196"/>
      <c r="IN61" s="196"/>
    </row>
    <row r="62" spans="1:16" ht="16.5" customHeight="1">
      <c r="A62" s="263" t="s">
        <v>222</v>
      </c>
      <c r="B62" s="209"/>
      <c r="C62" s="236">
        <f t="shared" si="10"/>
        <v>1148</v>
      </c>
      <c r="D62" s="237">
        <f>SUM(D63:D67)</f>
        <v>360</v>
      </c>
      <c r="E62" s="237">
        <f>SUM(E63:E67)</f>
        <v>0</v>
      </c>
      <c r="F62" s="237"/>
      <c r="G62" s="237">
        <f>SUM(G63:G67)</f>
        <v>788</v>
      </c>
      <c r="H62" s="237">
        <f>SUM(H63:H67)</f>
        <v>208</v>
      </c>
      <c r="I62" s="266">
        <f>SUM(I63:I67)</f>
        <v>360</v>
      </c>
      <c r="J62" s="236"/>
      <c r="K62" s="236">
        <f t="shared" si="11"/>
        <v>788</v>
      </c>
      <c r="L62" s="237"/>
      <c r="M62" s="237"/>
      <c r="N62" s="237"/>
      <c r="O62" s="237">
        <f>SUM(O63:O67)</f>
        <v>788</v>
      </c>
      <c r="P62" s="207"/>
    </row>
    <row r="63" spans="1:16" ht="16.5" customHeight="1">
      <c r="A63" s="265"/>
      <c r="B63" s="209" t="s">
        <v>133</v>
      </c>
      <c r="C63" s="236">
        <f t="shared" si="10"/>
        <v>383</v>
      </c>
      <c r="D63" s="237"/>
      <c r="E63" s="237"/>
      <c r="F63" s="237"/>
      <c r="G63" s="237">
        <v>383</v>
      </c>
      <c r="H63" s="238">
        <v>98</v>
      </c>
      <c r="I63" s="239"/>
      <c r="J63" s="240"/>
      <c r="K63" s="240">
        <f t="shared" si="11"/>
        <v>383</v>
      </c>
      <c r="L63" s="238"/>
      <c r="M63" s="238"/>
      <c r="N63" s="238"/>
      <c r="O63" s="237">
        <v>383</v>
      </c>
      <c r="P63" s="207"/>
    </row>
    <row r="64" spans="1:16" ht="16.5" customHeight="1">
      <c r="A64" s="265"/>
      <c r="B64" s="209" t="s">
        <v>134</v>
      </c>
      <c r="C64" s="236">
        <f t="shared" si="10"/>
        <v>108</v>
      </c>
      <c r="D64" s="237"/>
      <c r="E64" s="237"/>
      <c r="F64" s="237"/>
      <c r="G64" s="237">
        <v>108</v>
      </c>
      <c r="H64" s="238">
        <v>59</v>
      </c>
      <c r="I64" s="239"/>
      <c r="J64" s="240"/>
      <c r="K64" s="240">
        <f t="shared" si="11"/>
        <v>108</v>
      </c>
      <c r="L64" s="238"/>
      <c r="M64" s="238"/>
      <c r="N64" s="238"/>
      <c r="O64" s="237">
        <v>108</v>
      </c>
      <c r="P64" s="207"/>
    </row>
    <row r="65" spans="1:16" ht="16.5" customHeight="1">
      <c r="A65" s="265"/>
      <c r="B65" s="209" t="s">
        <v>135</v>
      </c>
      <c r="C65" s="236">
        <f t="shared" si="10"/>
        <v>360</v>
      </c>
      <c r="D65" s="237">
        <v>360</v>
      </c>
      <c r="E65" s="237"/>
      <c r="F65" s="237"/>
      <c r="G65" s="237"/>
      <c r="H65" s="238"/>
      <c r="I65" s="239">
        <v>360</v>
      </c>
      <c r="J65" s="240"/>
      <c r="K65" s="240">
        <f t="shared" si="11"/>
        <v>0</v>
      </c>
      <c r="L65" s="238"/>
      <c r="M65" s="238"/>
      <c r="N65" s="238"/>
      <c r="O65" s="237"/>
      <c r="P65" s="207"/>
    </row>
    <row r="66" spans="1:16" ht="16.5" customHeight="1">
      <c r="A66" s="265"/>
      <c r="B66" s="209" t="s">
        <v>136</v>
      </c>
      <c r="C66" s="236">
        <f t="shared" si="10"/>
        <v>165</v>
      </c>
      <c r="D66" s="237"/>
      <c r="E66" s="237"/>
      <c r="F66" s="237"/>
      <c r="G66" s="237">
        <v>165</v>
      </c>
      <c r="H66" s="238"/>
      <c r="I66" s="239"/>
      <c r="J66" s="240"/>
      <c r="K66" s="240">
        <f t="shared" si="11"/>
        <v>165</v>
      </c>
      <c r="L66" s="238"/>
      <c r="M66" s="238"/>
      <c r="N66" s="238"/>
      <c r="O66" s="237">
        <v>165</v>
      </c>
      <c r="P66" s="207"/>
    </row>
    <row r="67" spans="1:16" ht="16.5" customHeight="1">
      <c r="A67" s="281"/>
      <c r="B67" s="282" t="s">
        <v>137</v>
      </c>
      <c r="C67" s="283">
        <f t="shared" si="10"/>
        <v>132</v>
      </c>
      <c r="D67" s="284"/>
      <c r="E67" s="284"/>
      <c r="F67" s="284"/>
      <c r="G67" s="284">
        <v>132</v>
      </c>
      <c r="H67" s="284">
        <v>51</v>
      </c>
      <c r="I67" s="285"/>
      <c r="J67" s="283"/>
      <c r="K67" s="283">
        <f t="shared" si="11"/>
        <v>132</v>
      </c>
      <c r="L67" s="284"/>
      <c r="M67" s="284"/>
      <c r="N67" s="284"/>
      <c r="O67" s="284">
        <v>132</v>
      </c>
      <c r="P67" s="207"/>
    </row>
    <row r="68" spans="1:16" ht="16.5" customHeight="1">
      <c r="A68" s="286"/>
      <c r="B68" s="206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8"/>
    </row>
    <row r="69" spans="1:16" ht="16.5" customHeight="1">
      <c r="A69" s="286"/>
      <c r="B69" s="289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577" t="s">
        <v>223</v>
      </c>
      <c r="N69" s="577"/>
      <c r="O69" s="577"/>
      <c r="P69" s="288"/>
    </row>
    <row r="70" spans="1:16" ht="16.5" customHeight="1">
      <c r="A70" s="291"/>
      <c r="B70" s="202"/>
      <c r="C70" s="611" t="s">
        <v>241</v>
      </c>
      <c r="D70" s="612"/>
      <c r="E70" s="612"/>
      <c r="F70" s="612"/>
      <c r="G70" s="613"/>
      <c r="H70" s="203" t="s">
        <v>246</v>
      </c>
      <c r="I70" s="204"/>
      <c r="J70" s="205"/>
      <c r="K70" s="205"/>
      <c r="L70" s="206"/>
      <c r="M70" s="206"/>
      <c r="N70" s="206"/>
      <c r="O70" s="292"/>
      <c r="P70" s="207"/>
    </row>
    <row r="71" spans="1:16" ht="16.5" customHeight="1">
      <c r="A71" s="293" t="s">
        <v>188</v>
      </c>
      <c r="B71" s="202" t="s">
        <v>189</v>
      </c>
      <c r="C71" s="210" t="s">
        <v>92</v>
      </c>
      <c r="D71" s="211" t="s">
        <v>240</v>
      </c>
      <c r="E71" s="206"/>
      <c r="F71" s="206"/>
      <c r="G71" s="206"/>
      <c r="H71" s="203" t="s">
        <v>247</v>
      </c>
      <c r="I71" s="294" t="s">
        <v>95</v>
      </c>
      <c r="J71" s="210" t="s">
        <v>96</v>
      </c>
      <c r="K71" s="608" t="s">
        <v>242</v>
      </c>
      <c r="L71" s="609"/>
      <c r="M71" s="609"/>
      <c r="N71" s="609"/>
      <c r="O71" s="614"/>
      <c r="P71" s="207"/>
    </row>
    <row r="72" spans="1:16" ht="16.5" customHeight="1">
      <c r="A72" s="295"/>
      <c r="B72" s="296"/>
      <c r="C72" s="297" t="s">
        <v>94</v>
      </c>
      <c r="D72" s="298" t="s">
        <v>95</v>
      </c>
      <c r="E72" s="298" t="s">
        <v>89</v>
      </c>
      <c r="F72" s="298" t="s">
        <v>96</v>
      </c>
      <c r="G72" s="298" t="s">
        <v>73</v>
      </c>
      <c r="H72" s="299" t="s">
        <v>248</v>
      </c>
      <c r="I72" s="300" t="s">
        <v>243</v>
      </c>
      <c r="J72" s="301" t="s">
        <v>243</v>
      </c>
      <c r="K72" s="297" t="s">
        <v>94</v>
      </c>
      <c r="L72" s="298" t="s">
        <v>95</v>
      </c>
      <c r="M72" s="298" t="s">
        <v>89</v>
      </c>
      <c r="N72" s="298" t="s">
        <v>96</v>
      </c>
      <c r="O72" s="302" t="s">
        <v>244</v>
      </c>
      <c r="P72" s="207"/>
    </row>
    <row r="73" spans="1:16" ht="16.5" customHeight="1">
      <c r="A73" s="265" t="s">
        <v>259</v>
      </c>
      <c r="B73" s="229"/>
      <c r="C73" s="230">
        <f>D73+E73+F73+G73</f>
        <v>1742</v>
      </c>
      <c r="D73" s="231">
        <f>SUM(D74:D76)</f>
        <v>558</v>
      </c>
      <c r="E73" s="231">
        <f>SUM(E74:E76)</f>
        <v>4</v>
      </c>
      <c r="F73" s="231">
        <f>SUM(F74:F76)</f>
        <v>11</v>
      </c>
      <c r="G73" s="231">
        <f>SUM(G74:G76)</f>
        <v>1169</v>
      </c>
      <c r="H73" s="232">
        <f>SUM(H74:H76)</f>
        <v>75</v>
      </c>
      <c r="I73" s="233"/>
      <c r="J73" s="234"/>
      <c r="K73" s="234">
        <f>SUM(L73:O73)</f>
        <v>1742</v>
      </c>
      <c r="L73" s="232">
        <f>SUM(L74:L76)</f>
        <v>558</v>
      </c>
      <c r="M73" s="232">
        <f>SUM(M74:M76)</f>
        <v>4</v>
      </c>
      <c r="N73" s="232">
        <f>SUM(N74:N76)</f>
        <v>11</v>
      </c>
      <c r="O73" s="231">
        <f>SUM(O74:O76)</f>
        <v>1169</v>
      </c>
      <c r="P73" s="207"/>
    </row>
    <row r="74" spans="1:16" ht="16.5" customHeight="1">
      <c r="A74" s="235"/>
      <c r="B74" s="209" t="s">
        <v>138</v>
      </c>
      <c r="C74" s="236">
        <f>D74+E74+F74+G74</f>
        <v>743</v>
      </c>
      <c r="D74" s="237">
        <v>311</v>
      </c>
      <c r="E74" s="237"/>
      <c r="F74" s="237"/>
      <c r="G74" s="237">
        <v>432</v>
      </c>
      <c r="H74" s="238">
        <v>35</v>
      </c>
      <c r="I74" s="239"/>
      <c r="J74" s="240"/>
      <c r="K74" s="240">
        <f>SUM(L74:O74)</f>
        <v>743</v>
      </c>
      <c r="L74" s="238">
        <v>311</v>
      </c>
      <c r="M74" s="238"/>
      <c r="N74" s="238"/>
      <c r="O74" s="237">
        <v>432</v>
      </c>
      <c r="P74" s="207"/>
    </row>
    <row r="75" spans="1:16" ht="16.5" customHeight="1">
      <c r="A75" s="235"/>
      <c r="B75" s="209" t="s">
        <v>139</v>
      </c>
      <c r="C75" s="236">
        <f>D75+E75+F75+G75</f>
        <v>999</v>
      </c>
      <c r="D75" s="237">
        <v>247</v>
      </c>
      <c r="E75" s="237">
        <v>4</v>
      </c>
      <c r="F75" s="237">
        <v>11</v>
      </c>
      <c r="G75" s="237">
        <v>737</v>
      </c>
      <c r="H75" s="238">
        <v>40</v>
      </c>
      <c r="I75" s="239"/>
      <c r="J75" s="240"/>
      <c r="K75" s="240">
        <f>SUM(L75:O75)</f>
        <v>999</v>
      </c>
      <c r="L75" s="238">
        <v>247</v>
      </c>
      <c r="M75" s="238">
        <v>4</v>
      </c>
      <c r="N75" s="238">
        <v>11</v>
      </c>
      <c r="O75" s="237">
        <v>737</v>
      </c>
      <c r="P75" s="207"/>
    </row>
    <row r="76" spans="1:16" ht="16.5" customHeight="1">
      <c r="A76" s="235"/>
      <c r="B76" s="209" t="s">
        <v>140</v>
      </c>
      <c r="C76" s="236">
        <f>D76+E76+F76+G76</f>
        <v>0</v>
      </c>
      <c r="D76" s="237"/>
      <c r="E76" s="237"/>
      <c r="F76" s="237"/>
      <c r="G76" s="237"/>
      <c r="H76" s="238"/>
      <c r="I76" s="239"/>
      <c r="J76" s="240"/>
      <c r="K76" s="240">
        <f>SUM(L76:O76)</f>
        <v>0</v>
      </c>
      <c r="L76" s="238"/>
      <c r="M76" s="238"/>
      <c r="N76" s="238"/>
      <c r="O76" s="237"/>
      <c r="P76" s="207"/>
    </row>
    <row r="77" spans="1:16" ht="16.5" customHeight="1">
      <c r="A77" s="228" t="s">
        <v>260</v>
      </c>
      <c r="B77" s="229"/>
      <c r="C77" s="230">
        <f aca="true" t="shared" si="16" ref="C77:C109">D77+E77+F77+G77</f>
        <v>350</v>
      </c>
      <c r="D77" s="231"/>
      <c r="E77" s="231"/>
      <c r="F77" s="231"/>
      <c r="G77" s="231">
        <f>SUM(G78:G81)</f>
        <v>350</v>
      </c>
      <c r="H77" s="232">
        <f>SUM(H78:H81)</f>
        <v>82</v>
      </c>
      <c r="I77" s="233"/>
      <c r="J77" s="234"/>
      <c r="K77" s="234">
        <f aca="true" t="shared" si="17" ref="K77:K109">SUM(L77:O77)</f>
        <v>350</v>
      </c>
      <c r="L77" s="232"/>
      <c r="M77" s="232"/>
      <c r="N77" s="232"/>
      <c r="O77" s="231">
        <f>SUM(O78:O81)</f>
        <v>350</v>
      </c>
      <c r="P77" s="207"/>
    </row>
    <row r="78" spans="1:16" ht="16.5" customHeight="1">
      <c r="A78" s="235"/>
      <c r="B78" s="209" t="s">
        <v>141</v>
      </c>
      <c r="C78" s="236">
        <f t="shared" si="16"/>
        <v>285</v>
      </c>
      <c r="D78" s="237"/>
      <c r="E78" s="237"/>
      <c r="F78" s="237"/>
      <c r="G78" s="237">
        <v>285</v>
      </c>
      <c r="H78" s="238">
        <v>47</v>
      </c>
      <c r="I78" s="239"/>
      <c r="J78" s="240"/>
      <c r="K78" s="240">
        <f t="shared" si="17"/>
        <v>285</v>
      </c>
      <c r="L78" s="238"/>
      <c r="M78" s="238"/>
      <c r="N78" s="238"/>
      <c r="O78" s="237">
        <v>285</v>
      </c>
      <c r="P78" s="207"/>
    </row>
    <row r="79" spans="1:16" ht="16.5" customHeight="1">
      <c r="A79" s="235"/>
      <c r="B79" s="209" t="s">
        <v>142</v>
      </c>
      <c r="C79" s="236">
        <f t="shared" si="16"/>
        <v>0</v>
      </c>
      <c r="D79" s="237"/>
      <c r="E79" s="237"/>
      <c r="F79" s="237"/>
      <c r="G79" s="237"/>
      <c r="H79" s="238"/>
      <c r="I79" s="239"/>
      <c r="J79" s="240"/>
      <c r="K79" s="240">
        <f t="shared" si="17"/>
        <v>0</v>
      </c>
      <c r="L79" s="238"/>
      <c r="M79" s="238"/>
      <c r="N79" s="238"/>
      <c r="O79" s="237"/>
      <c r="P79" s="207"/>
    </row>
    <row r="80" spans="1:16" ht="16.5" customHeight="1">
      <c r="A80" s="235"/>
      <c r="B80" s="209" t="s">
        <v>143</v>
      </c>
      <c r="C80" s="236">
        <f t="shared" si="16"/>
        <v>65</v>
      </c>
      <c r="D80" s="237"/>
      <c r="E80" s="237"/>
      <c r="F80" s="237"/>
      <c r="G80" s="237">
        <v>65</v>
      </c>
      <c r="H80" s="238">
        <v>35</v>
      </c>
      <c r="I80" s="239"/>
      <c r="J80" s="240"/>
      <c r="K80" s="240">
        <f t="shared" si="17"/>
        <v>65</v>
      </c>
      <c r="L80" s="238"/>
      <c r="M80" s="238"/>
      <c r="N80" s="238"/>
      <c r="O80" s="237">
        <v>65</v>
      </c>
      <c r="P80" s="207"/>
    </row>
    <row r="81" spans="1:16" ht="16.5" customHeight="1">
      <c r="A81" s="303"/>
      <c r="B81" s="209" t="s">
        <v>144</v>
      </c>
      <c r="C81" s="236">
        <f t="shared" si="16"/>
        <v>0</v>
      </c>
      <c r="D81" s="237"/>
      <c r="E81" s="237"/>
      <c r="F81" s="237"/>
      <c r="G81" s="237"/>
      <c r="H81" s="238"/>
      <c r="I81" s="239"/>
      <c r="J81" s="240"/>
      <c r="K81" s="240">
        <f t="shared" si="17"/>
        <v>0</v>
      </c>
      <c r="L81" s="238"/>
      <c r="M81" s="238"/>
      <c r="N81" s="238"/>
      <c r="O81" s="237"/>
      <c r="P81" s="207"/>
    </row>
    <row r="82" spans="1:16" ht="16.5" customHeight="1">
      <c r="A82" s="265" t="s">
        <v>261</v>
      </c>
      <c r="B82" s="229"/>
      <c r="C82" s="230">
        <f t="shared" si="16"/>
        <v>205</v>
      </c>
      <c r="D82" s="231"/>
      <c r="E82" s="231"/>
      <c r="F82" s="231"/>
      <c r="G82" s="231">
        <f>SUM(G83:G87)</f>
        <v>205</v>
      </c>
      <c r="H82" s="232">
        <f>SUM(H83:H87)</f>
        <v>0</v>
      </c>
      <c r="I82" s="233"/>
      <c r="J82" s="234"/>
      <c r="K82" s="234">
        <f t="shared" si="17"/>
        <v>205</v>
      </c>
      <c r="L82" s="232"/>
      <c r="M82" s="232"/>
      <c r="N82" s="232"/>
      <c r="O82" s="231">
        <f>SUM(O83:O87)</f>
        <v>205</v>
      </c>
      <c r="P82" s="207"/>
    </row>
    <row r="83" spans="1:16" ht="16.5" customHeight="1">
      <c r="A83" s="235"/>
      <c r="B83" s="209" t="s">
        <v>145</v>
      </c>
      <c r="C83" s="236">
        <f t="shared" si="16"/>
        <v>205</v>
      </c>
      <c r="D83" s="237"/>
      <c r="E83" s="237"/>
      <c r="F83" s="237"/>
      <c r="G83" s="237">
        <v>205</v>
      </c>
      <c r="H83" s="238"/>
      <c r="I83" s="239"/>
      <c r="J83" s="240"/>
      <c r="K83" s="240">
        <f t="shared" si="17"/>
        <v>205</v>
      </c>
      <c r="L83" s="238"/>
      <c r="M83" s="238"/>
      <c r="N83" s="238"/>
      <c r="O83" s="237">
        <v>205</v>
      </c>
      <c r="P83" s="207"/>
    </row>
    <row r="84" spans="1:16" ht="16.5" customHeight="1">
      <c r="A84" s="235"/>
      <c r="B84" s="209" t="s">
        <v>146</v>
      </c>
      <c r="C84" s="236">
        <f t="shared" si="16"/>
        <v>0</v>
      </c>
      <c r="D84" s="237"/>
      <c r="E84" s="237"/>
      <c r="F84" s="237"/>
      <c r="G84" s="237"/>
      <c r="H84" s="238"/>
      <c r="I84" s="239"/>
      <c r="J84" s="240"/>
      <c r="K84" s="240">
        <f t="shared" si="17"/>
        <v>0</v>
      </c>
      <c r="L84" s="238"/>
      <c r="M84" s="238"/>
      <c r="N84" s="238"/>
      <c r="O84" s="237"/>
      <c r="P84" s="207"/>
    </row>
    <row r="85" spans="1:16" ht="16.5" customHeight="1">
      <c r="A85" s="235"/>
      <c r="B85" s="209" t="s">
        <v>147</v>
      </c>
      <c r="C85" s="236">
        <f t="shared" si="16"/>
        <v>0</v>
      </c>
      <c r="D85" s="237"/>
      <c r="E85" s="237"/>
      <c r="F85" s="237"/>
      <c r="G85" s="237"/>
      <c r="H85" s="238"/>
      <c r="I85" s="239"/>
      <c r="J85" s="240"/>
      <c r="K85" s="240">
        <f t="shared" si="17"/>
        <v>0</v>
      </c>
      <c r="L85" s="238"/>
      <c r="M85" s="238"/>
      <c r="N85" s="238"/>
      <c r="O85" s="237"/>
      <c r="P85" s="207"/>
    </row>
    <row r="86" spans="1:16" ht="16.5" customHeight="1">
      <c r="A86" s="235"/>
      <c r="B86" s="209" t="s">
        <v>148</v>
      </c>
      <c r="C86" s="236">
        <f t="shared" si="16"/>
        <v>0</v>
      </c>
      <c r="D86" s="237"/>
      <c r="E86" s="237"/>
      <c r="F86" s="237"/>
      <c r="G86" s="237"/>
      <c r="H86" s="238"/>
      <c r="I86" s="239"/>
      <c r="J86" s="240"/>
      <c r="K86" s="240">
        <f t="shared" si="17"/>
        <v>0</v>
      </c>
      <c r="L86" s="238"/>
      <c r="M86" s="238"/>
      <c r="N86" s="238"/>
      <c r="O86" s="237"/>
      <c r="P86" s="207"/>
    </row>
    <row r="87" spans="1:16" ht="16.5" customHeight="1">
      <c r="A87" s="235"/>
      <c r="B87" s="209" t="s">
        <v>149</v>
      </c>
      <c r="C87" s="236">
        <f t="shared" si="16"/>
        <v>0</v>
      </c>
      <c r="D87" s="237"/>
      <c r="E87" s="237"/>
      <c r="F87" s="237"/>
      <c r="G87" s="237"/>
      <c r="H87" s="237"/>
      <c r="I87" s="266"/>
      <c r="J87" s="236"/>
      <c r="K87" s="236">
        <f t="shared" si="17"/>
        <v>0</v>
      </c>
      <c r="L87" s="237"/>
      <c r="M87" s="237"/>
      <c r="N87" s="237"/>
      <c r="O87" s="237"/>
      <c r="P87" s="207"/>
    </row>
    <row r="88" spans="1:248" s="227" customFormat="1" ht="16.5" customHeight="1">
      <c r="A88" s="242" t="s">
        <v>227</v>
      </c>
      <c r="B88" s="270"/>
      <c r="C88" s="277">
        <f>+C89+C97+C102</f>
        <v>2432</v>
      </c>
      <c r="D88" s="278">
        <f aca="true" t="shared" si="18" ref="D88:O88">+D89+D97+D102</f>
        <v>645</v>
      </c>
      <c r="E88" s="278">
        <f t="shared" si="18"/>
        <v>8</v>
      </c>
      <c r="F88" s="278">
        <f t="shared" si="18"/>
        <v>20</v>
      </c>
      <c r="G88" s="278">
        <f t="shared" si="18"/>
        <v>1759</v>
      </c>
      <c r="H88" s="280">
        <f t="shared" si="18"/>
        <v>170</v>
      </c>
      <c r="I88" s="304">
        <f t="shared" si="18"/>
        <v>545</v>
      </c>
      <c r="J88" s="277">
        <f t="shared" si="18"/>
        <v>0</v>
      </c>
      <c r="K88" s="277">
        <f t="shared" si="18"/>
        <v>1887</v>
      </c>
      <c r="L88" s="278">
        <f t="shared" si="18"/>
        <v>100</v>
      </c>
      <c r="M88" s="278">
        <f t="shared" si="18"/>
        <v>8</v>
      </c>
      <c r="N88" s="278">
        <f t="shared" si="18"/>
        <v>20</v>
      </c>
      <c r="O88" s="280">
        <f t="shared" si="18"/>
        <v>1759</v>
      </c>
      <c r="P88" s="22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  <c r="HZ88" s="196"/>
      <c r="IA88" s="196"/>
      <c r="IB88" s="196"/>
      <c r="IC88" s="196"/>
      <c r="ID88" s="196"/>
      <c r="IE88" s="196"/>
      <c r="IF88" s="196"/>
      <c r="IG88" s="196"/>
      <c r="IH88" s="196"/>
      <c r="II88" s="196"/>
      <c r="IJ88" s="196"/>
      <c r="IK88" s="196"/>
      <c r="IL88" s="196"/>
      <c r="IM88" s="196"/>
      <c r="IN88" s="196"/>
    </row>
    <row r="89" spans="1:16" ht="16.5" customHeight="1">
      <c r="A89" s="263" t="s">
        <v>228</v>
      </c>
      <c r="B89" s="209"/>
      <c r="C89" s="236">
        <f t="shared" si="16"/>
        <v>964</v>
      </c>
      <c r="D89" s="237">
        <f>SUM(D90:D96)</f>
        <v>100</v>
      </c>
      <c r="E89" s="237">
        <f>SUM(E90:E96)</f>
        <v>4</v>
      </c>
      <c r="F89" s="237"/>
      <c r="G89" s="237">
        <f>SUM(G90:G96)</f>
        <v>860</v>
      </c>
      <c r="H89" s="237">
        <f>SUM(H90:H96)</f>
        <v>0</v>
      </c>
      <c r="I89" s="266"/>
      <c r="J89" s="236"/>
      <c r="K89" s="236">
        <f t="shared" si="17"/>
        <v>964</v>
      </c>
      <c r="L89" s="237">
        <f>SUM(L90:L96)</f>
        <v>100</v>
      </c>
      <c r="M89" s="237">
        <f>SUM(M90:M96)</f>
        <v>4</v>
      </c>
      <c r="N89" s="237"/>
      <c r="O89" s="237">
        <f>SUM(O90:O96)</f>
        <v>860</v>
      </c>
      <c r="P89" s="207"/>
    </row>
    <row r="90" spans="1:16" ht="16.5" customHeight="1">
      <c r="A90" s="265"/>
      <c r="B90" s="209" t="s">
        <v>150</v>
      </c>
      <c r="C90" s="236">
        <f t="shared" si="16"/>
        <v>657</v>
      </c>
      <c r="D90" s="237">
        <v>100</v>
      </c>
      <c r="E90" s="237">
        <v>4</v>
      </c>
      <c r="F90" s="237"/>
      <c r="G90" s="237">
        <v>553</v>
      </c>
      <c r="H90" s="238"/>
      <c r="I90" s="239"/>
      <c r="J90" s="240"/>
      <c r="K90" s="240">
        <f t="shared" si="17"/>
        <v>657</v>
      </c>
      <c r="L90" s="238">
        <v>100</v>
      </c>
      <c r="M90" s="238">
        <v>4</v>
      </c>
      <c r="N90" s="238"/>
      <c r="O90" s="237">
        <v>553</v>
      </c>
      <c r="P90" s="207"/>
    </row>
    <row r="91" spans="1:16" ht="16.5" customHeight="1">
      <c r="A91" s="265"/>
      <c r="B91" s="209" t="s">
        <v>151</v>
      </c>
      <c r="C91" s="236">
        <f t="shared" si="16"/>
        <v>0</v>
      </c>
      <c r="D91" s="237"/>
      <c r="E91" s="237"/>
      <c r="F91" s="237"/>
      <c r="G91" s="237"/>
      <c r="H91" s="238"/>
      <c r="I91" s="239"/>
      <c r="J91" s="240"/>
      <c r="K91" s="240">
        <f t="shared" si="17"/>
        <v>0</v>
      </c>
      <c r="L91" s="238"/>
      <c r="M91" s="238"/>
      <c r="N91" s="238"/>
      <c r="O91" s="237"/>
      <c r="P91" s="207"/>
    </row>
    <row r="92" spans="1:16" ht="16.5" customHeight="1">
      <c r="A92" s="265"/>
      <c r="B92" s="209" t="s">
        <v>152</v>
      </c>
      <c r="C92" s="236">
        <f t="shared" si="16"/>
        <v>0</v>
      </c>
      <c r="D92" s="237"/>
      <c r="E92" s="237"/>
      <c r="F92" s="237"/>
      <c r="G92" s="237"/>
      <c r="H92" s="238"/>
      <c r="I92" s="239"/>
      <c r="J92" s="240"/>
      <c r="K92" s="240">
        <f t="shared" si="17"/>
        <v>0</v>
      </c>
      <c r="L92" s="238"/>
      <c r="M92" s="238"/>
      <c r="N92" s="238"/>
      <c r="O92" s="237"/>
      <c r="P92" s="207"/>
    </row>
    <row r="93" spans="1:16" ht="16.5" customHeight="1">
      <c r="A93" s="265"/>
      <c r="B93" s="209" t="s">
        <v>153</v>
      </c>
      <c r="C93" s="236">
        <f t="shared" si="16"/>
        <v>102</v>
      </c>
      <c r="D93" s="237"/>
      <c r="E93" s="237"/>
      <c r="F93" s="237"/>
      <c r="G93" s="237">
        <v>102</v>
      </c>
      <c r="H93" s="238"/>
      <c r="I93" s="239"/>
      <c r="J93" s="240"/>
      <c r="K93" s="240">
        <f t="shared" si="17"/>
        <v>102</v>
      </c>
      <c r="L93" s="238"/>
      <c r="M93" s="238"/>
      <c r="N93" s="238"/>
      <c r="O93" s="237">
        <v>102</v>
      </c>
      <c r="P93" s="207"/>
    </row>
    <row r="94" spans="1:16" ht="16.5" customHeight="1">
      <c r="A94" s="265"/>
      <c r="B94" s="209" t="s">
        <v>154</v>
      </c>
      <c r="C94" s="236">
        <f t="shared" si="16"/>
        <v>150</v>
      </c>
      <c r="D94" s="237"/>
      <c r="E94" s="237"/>
      <c r="F94" s="237"/>
      <c r="G94" s="237">
        <v>150</v>
      </c>
      <c r="H94" s="238"/>
      <c r="I94" s="239"/>
      <c r="J94" s="240"/>
      <c r="K94" s="240">
        <f t="shared" si="17"/>
        <v>150</v>
      </c>
      <c r="L94" s="238"/>
      <c r="M94" s="238"/>
      <c r="N94" s="238"/>
      <c r="O94" s="237">
        <v>150</v>
      </c>
      <c r="P94" s="207"/>
    </row>
    <row r="95" spans="1:16" ht="16.5" customHeight="1">
      <c r="A95" s="265"/>
      <c r="B95" s="209" t="s">
        <v>155</v>
      </c>
      <c r="C95" s="236">
        <f t="shared" si="16"/>
        <v>55</v>
      </c>
      <c r="D95" s="237"/>
      <c r="E95" s="237"/>
      <c r="F95" s="237"/>
      <c r="G95" s="237">
        <v>55</v>
      </c>
      <c r="H95" s="238"/>
      <c r="I95" s="239"/>
      <c r="J95" s="240"/>
      <c r="K95" s="240">
        <f t="shared" si="17"/>
        <v>55</v>
      </c>
      <c r="L95" s="238"/>
      <c r="M95" s="238"/>
      <c r="N95" s="238"/>
      <c r="O95" s="237">
        <v>55</v>
      </c>
      <c r="P95" s="207"/>
    </row>
    <row r="96" spans="1:16" ht="16.5" customHeight="1">
      <c r="A96" s="265"/>
      <c r="B96" s="209" t="s">
        <v>156</v>
      </c>
      <c r="C96" s="236">
        <f t="shared" si="16"/>
        <v>0</v>
      </c>
      <c r="D96" s="237"/>
      <c r="E96" s="237"/>
      <c r="F96" s="237"/>
      <c r="G96" s="237"/>
      <c r="H96" s="238"/>
      <c r="I96" s="239"/>
      <c r="J96" s="240"/>
      <c r="K96" s="240">
        <f t="shared" si="17"/>
        <v>0</v>
      </c>
      <c r="L96" s="238"/>
      <c r="M96" s="238"/>
      <c r="N96" s="238"/>
      <c r="O96" s="237"/>
      <c r="P96" s="207"/>
    </row>
    <row r="97" spans="1:16" ht="16.5" customHeight="1">
      <c r="A97" s="263" t="s">
        <v>229</v>
      </c>
      <c r="B97" s="229"/>
      <c r="C97" s="230">
        <f t="shared" si="16"/>
        <v>330</v>
      </c>
      <c r="D97" s="231"/>
      <c r="E97" s="231"/>
      <c r="F97" s="231"/>
      <c r="G97" s="231">
        <f>SUM(G98:G101)</f>
        <v>330</v>
      </c>
      <c r="H97" s="232">
        <f>SUM(H98:H101)</f>
        <v>170</v>
      </c>
      <c r="I97" s="233"/>
      <c r="J97" s="234"/>
      <c r="K97" s="234">
        <f t="shared" si="17"/>
        <v>330</v>
      </c>
      <c r="L97" s="232"/>
      <c r="M97" s="232"/>
      <c r="N97" s="232"/>
      <c r="O97" s="231">
        <f>SUM(O98:O101)</f>
        <v>330</v>
      </c>
      <c r="P97" s="207"/>
    </row>
    <row r="98" spans="1:16" ht="16.5" customHeight="1">
      <c r="A98" s="265"/>
      <c r="B98" s="209" t="s">
        <v>157</v>
      </c>
      <c r="C98" s="236">
        <f t="shared" si="16"/>
        <v>50</v>
      </c>
      <c r="D98" s="237"/>
      <c r="E98" s="237"/>
      <c r="F98" s="237"/>
      <c r="G98" s="237">
        <v>50</v>
      </c>
      <c r="H98" s="238"/>
      <c r="I98" s="239"/>
      <c r="J98" s="240"/>
      <c r="K98" s="240">
        <f t="shared" si="17"/>
        <v>50</v>
      </c>
      <c r="L98" s="238"/>
      <c r="M98" s="238"/>
      <c r="N98" s="238"/>
      <c r="O98" s="237">
        <v>50</v>
      </c>
      <c r="P98" s="207"/>
    </row>
    <row r="99" spans="1:16" ht="16.5" customHeight="1">
      <c r="A99" s="265"/>
      <c r="B99" s="209" t="s">
        <v>158</v>
      </c>
      <c r="C99" s="236">
        <f t="shared" si="16"/>
        <v>190</v>
      </c>
      <c r="D99" s="237"/>
      <c r="E99" s="237"/>
      <c r="F99" s="237"/>
      <c r="G99" s="237">
        <v>190</v>
      </c>
      <c r="H99" s="238">
        <v>80</v>
      </c>
      <c r="I99" s="239"/>
      <c r="J99" s="240"/>
      <c r="K99" s="240">
        <f t="shared" si="17"/>
        <v>190</v>
      </c>
      <c r="L99" s="238"/>
      <c r="M99" s="238"/>
      <c r="N99" s="238"/>
      <c r="O99" s="237">
        <v>190</v>
      </c>
      <c r="P99" s="207"/>
    </row>
    <row r="100" spans="1:16" ht="16.5" customHeight="1">
      <c r="A100" s="265"/>
      <c r="B100" s="209" t="s">
        <v>159</v>
      </c>
      <c r="C100" s="236">
        <f t="shared" si="16"/>
        <v>0</v>
      </c>
      <c r="D100" s="237"/>
      <c r="E100" s="237"/>
      <c r="F100" s="237"/>
      <c r="G100" s="237"/>
      <c r="H100" s="238"/>
      <c r="I100" s="239"/>
      <c r="J100" s="240"/>
      <c r="K100" s="240">
        <f t="shared" si="17"/>
        <v>0</v>
      </c>
      <c r="L100" s="238"/>
      <c r="M100" s="238"/>
      <c r="N100" s="238"/>
      <c r="O100" s="237"/>
      <c r="P100" s="207"/>
    </row>
    <row r="101" spans="1:16" ht="16.5" customHeight="1">
      <c r="A101" s="265"/>
      <c r="B101" s="209" t="s">
        <v>160</v>
      </c>
      <c r="C101" s="236">
        <f t="shared" si="16"/>
        <v>90</v>
      </c>
      <c r="D101" s="237"/>
      <c r="E101" s="237"/>
      <c r="F101" s="237"/>
      <c r="G101" s="237">
        <v>90</v>
      </c>
      <c r="H101" s="238">
        <v>90</v>
      </c>
      <c r="I101" s="239"/>
      <c r="J101" s="240"/>
      <c r="K101" s="240">
        <f t="shared" si="17"/>
        <v>90</v>
      </c>
      <c r="L101" s="238"/>
      <c r="M101" s="238"/>
      <c r="N101" s="238"/>
      <c r="O101" s="237">
        <v>90</v>
      </c>
      <c r="P101" s="207"/>
    </row>
    <row r="102" spans="1:16" ht="16.5" customHeight="1">
      <c r="A102" s="263" t="s">
        <v>230</v>
      </c>
      <c r="B102" s="229"/>
      <c r="C102" s="230">
        <f t="shared" si="16"/>
        <v>1138</v>
      </c>
      <c r="D102" s="231">
        <f aca="true" t="shared" si="19" ref="D102:I102">SUM(D103:D110)</f>
        <v>545</v>
      </c>
      <c r="E102" s="231">
        <f t="shared" si="19"/>
        <v>4</v>
      </c>
      <c r="F102" s="231">
        <f t="shared" si="19"/>
        <v>20</v>
      </c>
      <c r="G102" s="231">
        <f t="shared" si="19"/>
        <v>569</v>
      </c>
      <c r="H102" s="232">
        <f t="shared" si="19"/>
        <v>0</v>
      </c>
      <c r="I102" s="233">
        <f t="shared" si="19"/>
        <v>545</v>
      </c>
      <c r="J102" s="234"/>
      <c r="K102" s="234">
        <f t="shared" si="17"/>
        <v>593</v>
      </c>
      <c r="L102" s="232"/>
      <c r="M102" s="232">
        <f>SUM(M103:M110)</f>
        <v>4</v>
      </c>
      <c r="N102" s="232">
        <f>SUM(N103:N110)</f>
        <v>20</v>
      </c>
      <c r="O102" s="231">
        <f>SUM(O103:O110)</f>
        <v>569</v>
      </c>
      <c r="P102" s="207"/>
    </row>
    <row r="103" spans="1:16" ht="16.5" customHeight="1">
      <c r="A103" s="265"/>
      <c r="B103" s="209" t="s">
        <v>161</v>
      </c>
      <c r="C103" s="236">
        <f t="shared" si="16"/>
        <v>678</v>
      </c>
      <c r="D103" s="237">
        <v>295</v>
      </c>
      <c r="E103" s="237">
        <v>4</v>
      </c>
      <c r="F103" s="237">
        <v>20</v>
      </c>
      <c r="G103" s="237">
        <v>359</v>
      </c>
      <c r="H103" s="238"/>
      <c r="I103" s="239">
        <v>295</v>
      </c>
      <c r="J103" s="240"/>
      <c r="K103" s="240">
        <f t="shared" si="17"/>
        <v>383</v>
      </c>
      <c r="L103" s="238"/>
      <c r="M103" s="238">
        <v>4</v>
      </c>
      <c r="N103" s="238">
        <v>20</v>
      </c>
      <c r="O103" s="237">
        <v>359</v>
      </c>
      <c r="P103" s="207"/>
    </row>
    <row r="104" spans="1:16" ht="16.5" customHeight="1">
      <c r="A104" s="265"/>
      <c r="B104" s="209" t="s">
        <v>162</v>
      </c>
      <c r="C104" s="236">
        <f t="shared" si="16"/>
        <v>0</v>
      </c>
      <c r="D104" s="237"/>
      <c r="E104" s="237"/>
      <c r="F104" s="237"/>
      <c r="G104" s="237"/>
      <c r="H104" s="238"/>
      <c r="I104" s="239"/>
      <c r="J104" s="240"/>
      <c r="K104" s="240">
        <f t="shared" si="17"/>
        <v>0</v>
      </c>
      <c r="L104" s="238"/>
      <c r="M104" s="238"/>
      <c r="N104" s="238"/>
      <c r="O104" s="237"/>
      <c r="P104" s="207"/>
    </row>
    <row r="105" spans="1:16" ht="16.5" customHeight="1">
      <c r="A105" s="265"/>
      <c r="B105" s="209" t="s">
        <v>163</v>
      </c>
      <c r="C105" s="236">
        <f t="shared" si="16"/>
        <v>0</v>
      </c>
      <c r="D105" s="237"/>
      <c r="E105" s="237"/>
      <c r="F105" s="237"/>
      <c r="G105" s="237"/>
      <c r="H105" s="238"/>
      <c r="I105" s="239"/>
      <c r="J105" s="240"/>
      <c r="K105" s="240">
        <f t="shared" si="17"/>
        <v>0</v>
      </c>
      <c r="L105" s="238"/>
      <c r="M105" s="238"/>
      <c r="N105" s="238"/>
      <c r="O105" s="237"/>
      <c r="P105" s="207"/>
    </row>
    <row r="106" spans="1:16" ht="16.5" customHeight="1">
      <c r="A106" s="265"/>
      <c r="B106" s="209" t="s">
        <v>164</v>
      </c>
      <c r="C106" s="236">
        <f t="shared" si="16"/>
        <v>0</v>
      </c>
      <c r="D106" s="237"/>
      <c r="E106" s="237"/>
      <c r="F106" s="237"/>
      <c r="G106" s="237"/>
      <c r="H106" s="238"/>
      <c r="I106" s="239"/>
      <c r="J106" s="240"/>
      <c r="K106" s="240">
        <f t="shared" si="17"/>
        <v>0</v>
      </c>
      <c r="L106" s="238"/>
      <c r="M106" s="238"/>
      <c r="N106" s="238"/>
      <c r="O106" s="237"/>
      <c r="P106" s="207"/>
    </row>
    <row r="107" spans="1:16" ht="16.5" customHeight="1">
      <c r="A107" s="265"/>
      <c r="B107" s="209" t="s">
        <v>165</v>
      </c>
      <c r="C107" s="236">
        <f t="shared" si="16"/>
        <v>0</v>
      </c>
      <c r="D107" s="237"/>
      <c r="E107" s="237"/>
      <c r="F107" s="237"/>
      <c r="G107" s="237"/>
      <c r="H107" s="238"/>
      <c r="I107" s="239"/>
      <c r="J107" s="240"/>
      <c r="K107" s="240">
        <f t="shared" si="17"/>
        <v>0</v>
      </c>
      <c r="L107" s="238"/>
      <c r="M107" s="238"/>
      <c r="N107" s="238"/>
      <c r="O107" s="237"/>
      <c r="P107" s="207"/>
    </row>
    <row r="108" spans="1:16" ht="16.5" customHeight="1">
      <c r="A108" s="265"/>
      <c r="B108" s="209" t="s">
        <v>166</v>
      </c>
      <c r="C108" s="236">
        <f t="shared" si="16"/>
        <v>160</v>
      </c>
      <c r="D108" s="237"/>
      <c r="E108" s="237"/>
      <c r="F108" s="237"/>
      <c r="G108" s="237">
        <v>160</v>
      </c>
      <c r="H108" s="238"/>
      <c r="I108" s="239"/>
      <c r="J108" s="240"/>
      <c r="K108" s="240">
        <f t="shared" si="17"/>
        <v>160</v>
      </c>
      <c r="L108" s="238"/>
      <c r="M108" s="238"/>
      <c r="N108" s="238"/>
      <c r="O108" s="237">
        <v>160</v>
      </c>
      <c r="P108" s="207"/>
    </row>
    <row r="109" spans="1:16" ht="16.5" customHeight="1">
      <c r="A109" s="265"/>
      <c r="B109" s="209" t="s">
        <v>167</v>
      </c>
      <c r="C109" s="236">
        <f t="shared" si="16"/>
        <v>50</v>
      </c>
      <c r="D109" s="237"/>
      <c r="E109" s="237"/>
      <c r="F109" s="237"/>
      <c r="G109" s="237">
        <v>50</v>
      </c>
      <c r="H109" s="238"/>
      <c r="I109" s="239"/>
      <c r="J109" s="240"/>
      <c r="K109" s="240">
        <f t="shared" si="17"/>
        <v>50</v>
      </c>
      <c r="L109" s="238"/>
      <c r="M109" s="238"/>
      <c r="N109" s="238"/>
      <c r="O109" s="237">
        <v>50</v>
      </c>
      <c r="P109" s="207"/>
    </row>
    <row r="110" spans="1:16" ht="16.5" customHeight="1">
      <c r="A110" s="281"/>
      <c r="B110" s="209" t="s">
        <v>168</v>
      </c>
      <c r="C110" s="236">
        <f aca="true" t="shared" si="20" ref="C110:C133">D110+E110+F110+G110</f>
        <v>250</v>
      </c>
      <c r="D110" s="237">
        <v>250</v>
      </c>
      <c r="E110" s="237"/>
      <c r="F110" s="237"/>
      <c r="G110" s="237"/>
      <c r="H110" s="238"/>
      <c r="I110" s="239">
        <v>250</v>
      </c>
      <c r="J110" s="240"/>
      <c r="K110" s="240">
        <f aca="true" t="shared" si="21" ref="K110:K133">SUM(L110:O110)</f>
        <v>0</v>
      </c>
      <c r="L110" s="238"/>
      <c r="M110" s="238"/>
      <c r="N110" s="238"/>
      <c r="O110" s="237"/>
      <c r="P110" s="207"/>
    </row>
    <row r="111" spans="1:248" s="227" customFormat="1" ht="16.5" customHeight="1">
      <c r="A111" s="305" t="s">
        <v>231</v>
      </c>
      <c r="B111" s="243"/>
      <c r="C111" s="277">
        <f>+C112+C119</f>
        <v>1559</v>
      </c>
      <c r="D111" s="245">
        <f aca="true" t="shared" si="22" ref="D111:O111">+D112+D119</f>
        <v>266</v>
      </c>
      <c r="E111" s="245">
        <f t="shared" si="22"/>
        <v>4</v>
      </c>
      <c r="F111" s="245">
        <f t="shared" si="22"/>
        <v>50</v>
      </c>
      <c r="G111" s="245">
        <f t="shared" si="22"/>
        <v>1239</v>
      </c>
      <c r="H111" s="280">
        <f t="shared" si="22"/>
        <v>381</v>
      </c>
      <c r="I111" s="247">
        <f t="shared" si="22"/>
        <v>266</v>
      </c>
      <c r="J111" s="277">
        <f t="shared" si="22"/>
        <v>0</v>
      </c>
      <c r="K111" s="277">
        <f t="shared" si="22"/>
        <v>1293</v>
      </c>
      <c r="L111" s="245">
        <f t="shared" si="22"/>
        <v>0</v>
      </c>
      <c r="M111" s="245">
        <f t="shared" si="22"/>
        <v>4</v>
      </c>
      <c r="N111" s="245">
        <f t="shared" si="22"/>
        <v>50</v>
      </c>
      <c r="O111" s="280">
        <f t="shared" si="22"/>
        <v>1239</v>
      </c>
      <c r="P111" s="22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  <c r="FP111" s="196"/>
      <c r="FQ111" s="196"/>
      <c r="FR111" s="196"/>
      <c r="FS111" s="196"/>
      <c r="FT111" s="196"/>
      <c r="FU111" s="196"/>
      <c r="FV111" s="196"/>
      <c r="FW111" s="196"/>
      <c r="FX111" s="196"/>
      <c r="FY111" s="196"/>
      <c r="FZ111" s="196"/>
      <c r="GA111" s="196"/>
      <c r="GB111" s="196"/>
      <c r="GC111" s="196"/>
      <c r="GD111" s="196"/>
      <c r="GE111" s="196"/>
      <c r="GF111" s="196"/>
      <c r="GG111" s="196"/>
      <c r="GH111" s="196"/>
      <c r="GI111" s="196"/>
      <c r="GJ111" s="196"/>
      <c r="GK111" s="196"/>
      <c r="GL111" s="196"/>
      <c r="GM111" s="196"/>
      <c r="GN111" s="196"/>
      <c r="GO111" s="196"/>
      <c r="GP111" s="196"/>
      <c r="GQ111" s="196"/>
      <c r="GR111" s="196"/>
      <c r="GS111" s="196"/>
      <c r="GT111" s="196"/>
      <c r="GU111" s="196"/>
      <c r="GV111" s="196"/>
      <c r="GW111" s="196"/>
      <c r="GX111" s="196"/>
      <c r="GY111" s="196"/>
      <c r="GZ111" s="196"/>
      <c r="HA111" s="196"/>
      <c r="HB111" s="196"/>
      <c r="HC111" s="196"/>
      <c r="HD111" s="196"/>
      <c r="HE111" s="196"/>
      <c r="HF111" s="196"/>
      <c r="HG111" s="196"/>
      <c r="HH111" s="196"/>
      <c r="HI111" s="196"/>
      <c r="HJ111" s="196"/>
      <c r="HK111" s="196"/>
      <c r="HL111" s="196"/>
      <c r="HM111" s="196"/>
      <c r="HN111" s="196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  <c r="ID111" s="196"/>
      <c r="IE111" s="196"/>
      <c r="IF111" s="196"/>
      <c r="IG111" s="196"/>
      <c r="IH111" s="196"/>
      <c r="II111" s="196"/>
      <c r="IJ111" s="196"/>
      <c r="IK111" s="196"/>
      <c r="IL111" s="196"/>
      <c r="IM111" s="196"/>
      <c r="IN111" s="196"/>
    </row>
    <row r="112" spans="1:16" ht="16.5" customHeight="1">
      <c r="A112" s="228" t="s">
        <v>232</v>
      </c>
      <c r="B112" s="229"/>
      <c r="C112" s="230">
        <f t="shared" si="20"/>
        <v>1202</v>
      </c>
      <c r="D112" s="231">
        <f aca="true" t="shared" si="23" ref="D112:I112">SUM(D113:D118)</f>
        <v>266</v>
      </c>
      <c r="E112" s="231">
        <f t="shared" si="23"/>
        <v>4</v>
      </c>
      <c r="F112" s="231">
        <f t="shared" si="23"/>
        <v>50</v>
      </c>
      <c r="G112" s="231">
        <f t="shared" si="23"/>
        <v>882</v>
      </c>
      <c r="H112" s="231">
        <f t="shared" si="23"/>
        <v>268</v>
      </c>
      <c r="I112" s="264">
        <f t="shared" si="23"/>
        <v>266</v>
      </c>
      <c r="J112" s="230"/>
      <c r="K112" s="230">
        <f t="shared" si="21"/>
        <v>936</v>
      </c>
      <c r="L112" s="231"/>
      <c r="M112" s="231">
        <f>SUM(M113:M118)</f>
        <v>4</v>
      </c>
      <c r="N112" s="231">
        <f>SUM(N113:N118)</f>
        <v>50</v>
      </c>
      <c r="O112" s="306">
        <f>SUM(O113:O118)</f>
        <v>882</v>
      </c>
      <c r="P112" s="207"/>
    </row>
    <row r="113" spans="1:16" ht="16.5" customHeight="1">
      <c r="A113" s="235"/>
      <c r="B113" s="209" t="s">
        <v>169</v>
      </c>
      <c r="C113" s="236">
        <f t="shared" si="20"/>
        <v>575</v>
      </c>
      <c r="D113" s="237"/>
      <c r="E113" s="237">
        <v>4</v>
      </c>
      <c r="F113" s="237">
        <v>50</v>
      </c>
      <c r="G113" s="237">
        <v>521</v>
      </c>
      <c r="H113" s="237"/>
      <c r="I113" s="266"/>
      <c r="J113" s="236"/>
      <c r="K113" s="236">
        <f t="shared" si="21"/>
        <v>575</v>
      </c>
      <c r="L113" s="237"/>
      <c r="M113" s="237">
        <v>4</v>
      </c>
      <c r="N113" s="237">
        <v>50</v>
      </c>
      <c r="O113" s="307">
        <v>521</v>
      </c>
      <c r="P113" s="207"/>
    </row>
    <row r="114" spans="1:16" ht="16.5" customHeight="1">
      <c r="A114" s="235"/>
      <c r="B114" s="209" t="s">
        <v>170</v>
      </c>
      <c r="C114" s="236">
        <f t="shared" si="20"/>
        <v>627</v>
      </c>
      <c r="D114" s="237">
        <v>266</v>
      </c>
      <c r="E114" s="237"/>
      <c r="F114" s="237"/>
      <c r="G114" s="237">
        <v>361</v>
      </c>
      <c r="H114" s="237">
        <v>268</v>
      </c>
      <c r="I114" s="266">
        <v>266</v>
      </c>
      <c r="J114" s="236"/>
      <c r="K114" s="236">
        <f t="shared" si="21"/>
        <v>361</v>
      </c>
      <c r="L114" s="237"/>
      <c r="M114" s="237"/>
      <c r="N114" s="237"/>
      <c r="O114" s="307">
        <v>361</v>
      </c>
      <c r="P114" s="207"/>
    </row>
    <row r="115" spans="1:16" ht="16.5" customHeight="1">
      <c r="A115" s="235"/>
      <c r="B115" s="209" t="s">
        <v>171</v>
      </c>
      <c r="C115" s="236">
        <f t="shared" si="20"/>
        <v>0</v>
      </c>
      <c r="D115" s="237"/>
      <c r="E115" s="237"/>
      <c r="F115" s="237"/>
      <c r="G115" s="237"/>
      <c r="H115" s="237"/>
      <c r="I115" s="266"/>
      <c r="J115" s="236"/>
      <c r="K115" s="236">
        <f t="shared" si="21"/>
        <v>0</v>
      </c>
      <c r="L115" s="237"/>
      <c r="M115" s="237"/>
      <c r="N115" s="237"/>
      <c r="O115" s="307"/>
      <c r="P115" s="207"/>
    </row>
    <row r="116" spans="1:16" ht="16.5" customHeight="1">
      <c r="A116" s="235"/>
      <c r="B116" s="209" t="s">
        <v>172</v>
      </c>
      <c r="C116" s="236">
        <f t="shared" si="20"/>
        <v>0</v>
      </c>
      <c r="D116" s="237"/>
      <c r="E116" s="237"/>
      <c r="F116" s="237"/>
      <c r="G116" s="237"/>
      <c r="H116" s="237"/>
      <c r="I116" s="266"/>
      <c r="J116" s="236"/>
      <c r="K116" s="236">
        <f t="shared" si="21"/>
        <v>0</v>
      </c>
      <c r="L116" s="237"/>
      <c r="M116" s="237"/>
      <c r="N116" s="237"/>
      <c r="O116" s="307"/>
      <c r="P116" s="207"/>
    </row>
    <row r="117" spans="1:16" ht="16.5" customHeight="1">
      <c r="A117" s="235"/>
      <c r="B117" s="209" t="s">
        <v>173</v>
      </c>
      <c r="C117" s="236">
        <f t="shared" si="20"/>
        <v>0</v>
      </c>
      <c r="D117" s="237"/>
      <c r="E117" s="237"/>
      <c r="F117" s="237"/>
      <c r="G117" s="237"/>
      <c r="H117" s="237"/>
      <c r="I117" s="266"/>
      <c r="J117" s="236"/>
      <c r="K117" s="236">
        <f t="shared" si="21"/>
        <v>0</v>
      </c>
      <c r="L117" s="237"/>
      <c r="M117" s="237"/>
      <c r="N117" s="237"/>
      <c r="O117" s="307"/>
      <c r="P117" s="207"/>
    </row>
    <row r="118" spans="1:16" ht="16.5" customHeight="1">
      <c r="A118" s="303"/>
      <c r="B118" s="209" t="s">
        <v>174</v>
      </c>
      <c r="C118" s="236">
        <f t="shared" si="20"/>
        <v>0</v>
      </c>
      <c r="D118" s="237"/>
      <c r="E118" s="237"/>
      <c r="F118" s="237"/>
      <c r="G118" s="237"/>
      <c r="H118" s="237"/>
      <c r="I118" s="266"/>
      <c r="J118" s="236"/>
      <c r="K118" s="236">
        <f t="shared" si="21"/>
        <v>0</v>
      </c>
      <c r="L118" s="237"/>
      <c r="M118" s="237"/>
      <c r="N118" s="237"/>
      <c r="O118" s="307"/>
      <c r="P118" s="207"/>
    </row>
    <row r="119" spans="1:16" ht="16.5" customHeight="1">
      <c r="A119" s="265" t="s">
        <v>233</v>
      </c>
      <c r="B119" s="249" t="s">
        <v>234</v>
      </c>
      <c r="C119" s="250">
        <f t="shared" si="20"/>
        <v>357</v>
      </c>
      <c r="D119" s="251"/>
      <c r="E119" s="251"/>
      <c r="F119" s="251"/>
      <c r="G119" s="251">
        <v>357</v>
      </c>
      <c r="H119" s="251">
        <v>113</v>
      </c>
      <c r="I119" s="268"/>
      <c r="J119" s="250"/>
      <c r="K119" s="250">
        <f t="shared" si="21"/>
        <v>357</v>
      </c>
      <c r="L119" s="251"/>
      <c r="M119" s="251"/>
      <c r="N119" s="251"/>
      <c r="O119" s="254">
        <v>357</v>
      </c>
      <c r="P119" s="207"/>
    </row>
    <row r="120" spans="1:248" s="227" customFormat="1" ht="16.5" customHeight="1">
      <c r="A120" s="242" t="s">
        <v>235</v>
      </c>
      <c r="B120" s="256"/>
      <c r="C120" s="257">
        <f>+C121+C122+C129</f>
        <v>1787</v>
      </c>
      <c r="D120" s="245">
        <f aca="true" t="shared" si="24" ref="D120:O120">+D121+D122+D129</f>
        <v>393</v>
      </c>
      <c r="E120" s="245">
        <f t="shared" si="24"/>
        <v>4</v>
      </c>
      <c r="F120" s="245">
        <f t="shared" si="24"/>
        <v>26</v>
      </c>
      <c r="G120" s="245">
        <f t="shared" si="24"/>
        <v>1364</v>
      </c>
      <c r="H120" s="259">
        <f t="shared" si="24"/>
        <v>568</v>
      </c>
      <c r="I120" s="247">
        <f t="shared" si="24"/>
        <v>263</v>
      </c>
      <c r="J120" s="257">
        <f t="shared" si="24"/>
        <v>0</v>
      </c>
      <c r="K120" s="257">
        <f t="shared" si="24"/>
        <v>1524</v>
      </c>
      <c r="L120" s="245">
        <f t="shared" si="24"/>
        <v>130</v>
      </c>
      <c r="M120" s="245">
        <f t="shared" si="24"/>
        <v>4</v>
      </c>
      <c r="N120" s="245">
        <f t="shared" si="24"/>
        <v>26</v>
      </c>
      <c r="O120" s="259">
        <f t="shared" si="24"/>
        <v>1364</v>
      </c>
      <c r="P120" s="22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  <c r="ID120" s="196"/>
      <c r="IE120" s="196"/>
      <c r="IF120" s="196"/>
      <c r="IG120" s="196"/>
      <c r="IH120" s="196"/>
      <c r="II120" s="196"/>
      <c r="IJ120" s="196"/>
      <c r="IK120" s="196"/>
      <c r="IL120" s="196"/>
      <c r="IM120" s="196"/>
      <c r="IN120" s="196"/>
    </row>
    <row r="121" spans="1:16" ht="16.5" customHeight="1">
      <c r="A121" s="263" t="s">
        <v>236</v>
      </c>
      <c r="B121" s="229" t="s">
        <v>237</v>
      </c>
      <c r="C121" s="230">
        <f t="shared" si="20"/>
        <v>865</v>
      </c>
      <c r="D121" s="231">
        <v>308</v>
      </c>
      <c r="E121" s="231">
        <v>4</v>
      </c>
      <c r="F121" s="231">
        <v>26</v>
      </c>
      <c r="G121" s="231">
        <v>527</v>
      </c>
      <c r="H121" s="232">
        <v>100</v>
      </c>
      <c r="I121" s="233">
        <v>263</v>
      </c>
      <c r="J121" s="234"/>
      <c r="K121" s="234">
        <f t="shared" si="21"/>
        <v>602</v>
      </c>
      <c r="L121" s="232">
        <v>45</v>
      </c>
      <c r="M121" s="232">
        <v>4</v>
      </c>
      <c r="N121" s="232">
        <v>26</v>
      </c>
      <c r="O121" s="231">
        <v>527</v>
      </c>
      <c r="P121" s="207"/>
    </row>
    <row r="122" spans="1:16" ht="16.5" customHeight="1">
      <c r="A122" s="263" t="s">
        <v>262</v>
      </c>
      <c r="B122" s="229"/>
      <c r="C122" s="230">
        <f t="shared" si="20"/>
        <v>422</v>
      </c>
      <c r="D122" s="231"/>
      <c r="E122" s="231"/>
      <c r="F122" s="231">
        <f>SUM(F123:F128)</f>
        <v>0</v>
      </c>
      <c r="G122" s="231">
        <f>SUM(G123:G128)</f>
        <v>422</v>
      </c>
      <c r="H122" s="232">
        <f>SUM(H123:H128)</f>
        <v>210</v>
      </c>
      <c r="I122" s="233"/>
      <c r="J122" s="234"/>
      <c r="K122" s="234">
        <f t="shared" si="21"/>
        <v>422</v>
      </c>
      <c r="L122" s="232"/>
      <c r="M122" s="232"/>
      <c r="N122" s="232">
        <f>SUM(N123:N128)</f>
        <v>0</v>
      </c>
      <c r="O122" s="231">
        <f>SUM(O123:O128)</f>
        <v>422</v>
      </c>
      <c r="P122" s="207"/>
    </row>
    <row r="123" spans="1:16" ht="16.5" customHeight="1">
      <c r="A123" s="265"/>
      <c r="B123" s="209" t="s">
        <v>175</v>
      </c>
      <c r="C123" s="236">
        <f t="shared" si="20"/>
        <v>120</v>
      </c>
      <c r="D123" s="237"/>
      <c r="E123" s="237"/>
      <c r="F123" s="237"/>
      <c r="G123" s="237">
        <v>120</v>
      </c>
      <c r="H123" s="238">
        <v>60</v>
      </c>
      <c r="I123" s="239"/>
      <c r="J123" s="240"/>
      <c r="K123" s="240">
        <f t="shared" si="21"/>
        <v>120</v>
      </c>
      <c r="L123" s="238"/>
      <c r="M123" s="238"/>
      <c r="N123" s="238"/>
      <c r="O123" s="237">
        <v>120</v>
      </c>
      <c r="P123" s="207"/>
    </row>
    <row r="124" spans="1:16" ht="16.5" customHeight="1">
      <c r="A124" s="265"/>
      <c r="B124" s="209" t="s">
        <v>176</v>
      </c>
      <c r="C124" s="236">
        <f t="shared" si="20"/>
        <v>102</v>
      </c>
      <c r="D124" s="237"/>
      <c r="E124" s="237"/>
      <c r="F124" s="237"/>
      <c r="G124" s="237">
        <v>102</v>
      </c>
      <c r="H124" s="238"/>
      <c r="I124" s="239"/>
      <c r="J124" s="240"/>
      <c r="K124" s="240">
        <f t="shared" si="21"/>
        <v>102</v>
      </c>
      <c r="L124" s="238"/>
      <c r="M124" s="238"/>
      <c r="N124" s="238"/>
      <c r="O124" s="237">
        <v>102</v>
      </c>
      <c r="P124" s="207"/>
    </row>
    <row r="125" spans="1:16" ht="16.5" customHeight="1">
      <c r="A125" s="265"/>
      <c r="B125" s="209" t="s">
        <v>177</v>
      </c>
      <c r="C125" s="236">
        <f t="shared" si="20"/>
        <v>0</v>
      </c>
      <c r="D125" s="237"/>
      <c r="E125" s="237"/>
      <c r="F125" s="237"/>
      <c r="G125" s="237"/>
      <c r="H125" s="238"/>
      <c r="I125" s="239"/>
      <c r="J125" s="240"/>
      <c r="K125" s="240">
        <f t="shared" si="21"/>
        <v>0</v>
      </c>
      <c r="L125" s="238"/>
      <c r="M125" s="238"/>
      <c r="N125" s="238"/>
      <c r="O125" s="237"/>
      <c r="P125" s="207"/>
    </row>
    <row r="126" spans="1:16" ht="16.5" customHeight="1">
      <c r="A126" s="265"/>
      <c r="B126" s="209" t="s">
        <v>147</v>
      </c>
      <c r="C126" s="236">
        <f t="shared" si="20"/>
        <v>0</v>
      </c>
      <c r="D126" s="237"/>
      <c r="E126" s="237"/>
      <c r="F126" s="237"/>
      <c r="G126" s="237"/>
      <c r="H126" s="238"/>
      <c r="I126" s="239"/>
      <c r="J126" s="240"/>
      <c r="K126" s="240">
        <f t="shared" si="21"/>
        <v>0</v>
      </c>
      <c r="L126" s="238"/>
      <c r="M126" s="238"/>
      <c r="N126" s="238"/>
      <c r="O126" s="237"/>
      <c r="P126" s="207"/>
    </row>
    <row r="127" spans="1:16" ht="16.5" customHeight="1">
      <c r="A127" s="265"/>
      <c r="B127" s="209" t="s">
        <v>178</v>
      </c>
      <c r="C127" s="236">
        <f t="shared" si="20"/>
        <v>0</v>
      </c>
      <c r="D127" s="237"/>
      <c r="E127" s="237"/>
      <c r="F127" s="237"/>
      <c r="G127" s="237"/>
      <c r="H127" s="238"/>
      <c r="I127" s="239"/>
      <c r="J127" s="240"/>
      <c r="K127" s="240">
        <f t="shared" si="21"/>
        <v>0</v>
      </c>
      <c r="L127" s="238"/>
      <c r="M127" s="238"/>
      <c r="N127" s="238"/>
      <c r="O127" s="237"/>
      <c r="P127" s="207"/>
    </row>
    <row r="128" spans="1:16" ht="16.5" customHeight="1">
      <c r="A128" s="265"/>
      <c r="B128" s="209" t="s">
        <v>179</v>
      </c>
      <c r="C128" s="236">
        <f t="shared" si="20"/>
        <v>200</v>
      </c>
      <c r="D128" s="237"/>
      <c r="E128" s="237"/>
      <c r="F128" s="237"/>
      <c r="G128" s="237">
        <v>200</v>
      </c>
      <c r="H128" s="238">
        <v>150</v>
      </c>
      <c r="I128" s="239"/>
      <c r="J128" s="240"/>
      <c r="K128" s="240">
        <f t="shared" si="21"/>
        <v>200</v>
      </c>
      <c r="L128" s="238"/>
      <c r="M128" s="238"/>
      <c r="N128" s="238"/>
      <c r="O128" s="237">
        <v>200</v>
      </c>
      <c r="P128" s="207"/>
    </row>
    <row r="129" spans="1:16" ht="16.5" customHeight="1">
      <c r="A129" s="263" t="s">
        <v>263</v>
      </c>
      <c r="B129" s="229"/>
      <c r="C129" s="230">
        <f t="shared" si="20"/>
        <v>500</v>
      </c>
      <c r="D129" s="231">
        <f>SUM(D130:D133)</f>
        <v>85</v>
      </c>
      <c r="E129" s="231"/>
      <c r="F129" s="231"/>
      <c r="G129" s="231">
        <f>SUM(G130:G133)</f>
        <v>415</v>
      </c>
      <c r="H129" s="232">
        <f>SUM(H130:H133)</f>
        <v>258</v>
      </c>
      <c r="I129" s="233"/>
      <c r="J129" s="234"/>
      <c r="K129" s="234">
        <f t="shared" si="21"/>
        <v>500</v>
      </c>
      <c r="L129" s="232">
        <f>SUM(L130:L133)</f>
        <v>85</v>
      </c>
      <c r="M129" s="232"/>
      <c r="N129" s="232"/>
      <c r="O129" s="231">
        <f>SUM(O130:O133)</f>
        <v>415</v>
      </c>
      <c r="P129" s="207"/>
    </row>
    <row r="130" spans="1:16" ht="16.5" customHeight="1">
      <c r="A130" s="265"/>
      <c r="B130" s="209" t="s">
        <v>180</v>
      </c>
      <c r="C130" s="236">
        <f t="shared" si="20"/>
        <v>100</v>
      </c>
      <c r="D130" s="237"/>
      <c r="E130" s="237"/>
      <c r="F130" s="237"/>
      <c r="G130" s="237">
        <v>100</v>
      </c>
      <c r="H130" s="238"/>
      <c r="I130" s="239"/>
      <c r="J130" s="240"/>
      <c r="K130" s="240">
        <f t="shared" si="21"/>
        <v>100</v>
      </c>
      <c r="L130" s="238"/>
      <c r="M130" s="238"/>
      <c r="N130" s="238"/>
      <c r="O130" s="237">
        <v>100</v>
      </c>
      <c r="P130" s="207"/>
    </row>
    <row r="131" spans="1:16" ht="16.5" customHeight="1">
      <c r="A131" s="265"/>
      <c r="B131" s="209" t="s">
        <v>181</v>
      </c>
      <c r="C131" s="236">
        <f t="shared" si="20"/>
        <v>0</v>
      </c>
      <c r="D131" s="237"/>
      <c r="E131" s="237"/>
      <c r="F131" s="237"/>
      <c r="G131" s="237"/>
      <c r="H131" s="238"/>
      <c r="I131" s="239"/>
      <c r="J131" s="240"/>
      <c r="K131" s="240">
        <f t="shared" si="21"/>
        <v>0</v>
      </c>
      <c r="L131" s="238"/>
      <c r="M131" s="238"/>
      <c r="N131" s="238"/>
      <c r="O131" s="237"/>
      <c r="P131" s="207"/>
    </row>
    <row r="132" spans="1:16" ht="16.5" customHeight="1">
      <c r="A132" s="265"/>
      <c r="B132" s="209" t="s">
        <v>182</v>
      </c>
      <c r="C132" s="236">
        <f t="shared" si="20"/>
        <v>299</v>
      </c>
      <c r="D132" s="237"/>
      <c r="E132" s="237"/>
      <c r="F132" s="237"/>
      <c r="G132" s="237">
        <v>299</v>
      </c>
      <c r="H132" s="238">
        <v>258</v>
      </c>
      <c r="I132" s="239"/>
      <c r="J132" s="240"/>
      <c r="K132" s="240">
        <f t="shared" si="21"/>
        <v>299</v>
      </c>
      <c r="L132" s="238"/>
      <c r="M132" s="238"/>
      <c r="N132" s="238"/>
      <c r="O132" s="237">
        <v>299</v>
      </c>
      <c r="P132" s="207"/>
    </row>
    <row r="133" spans="1:16" ht="16.5" customHeight="1">
      <c r="A133" s="281"/>
      <c r="B133" s="296" t="s">
        <v>183</v>
      </c>
      <c r="C133" s="283">
        <f t="shared" si="20"/>
        <v>101</v>
      </c>
      <c r="D133" s="284">
        <v>85</v>
      </c>
      <c r="E133" s="284"/>
      <c r="F133" s="284"/>
      <c r="G133" s="284">
        <v>16</v>
      </c>
      <c r="H133" s="238"/>
      <c r="I133" s="239"/>
      <c r="J133" s="240"/>
      <c r="K133" s="240">
        <f t="shared" si="21"/>
        <v>101</v>
      </c>
      <c r="L133" s="238">
        <v>85</v>
      </c>
      <c r="M133" s="238"/>
      <c r="N133" s="238"/>
      <c r="O133" s="284">
        <v>16</v>
      </c>
      <c r="P133" s="207"/>
    </row>
    <row r="134" spans="1:16" ht="17.25">
      <c r="A134" s="308"/>
      <c r="B134" s="288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197"/>
    </row>
    <row r="135" spans="1:16" ht="14.2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</row>
  </sheetData>
  <mergeCells count="5">
    <mergeCell ref="C3:G3"/>
    <mergeCell ref="K4:O4"/>
    <mergeCell ref="C70:G70"/>
    <mergeCell ref="K71:O71"/>
    <mergeCell ref="M69:O69"/>
  </mergeCells>
  <printOptions horizontalCentered="1" verticalCentered="1"/>
  <pageMargins left="0.33" right="0.2" top="0.63" bottom="0.5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2"/>
  <sheetViews>
    <sheetView showOutlineSymbols="0" zoomScale="87" zoomScaleNormal="87" workbookViewId="0" topLeftCell="A1">
      <selection activeCell="J2" sqref="J2"/>
    </sheetView>
  </sheetViews>
  <sheetFormatPr defaultColWidth="9.00390625" defaultRowHeight="13.5"/>
  <cols>
    <col min="1" max="12" width="10.75390625" style="313" customWidth="1"/>
    <col min="13" max="13" width="2.75390625" style="313" customWidth="1"/>
    <col min="14" max="16384" width="10.75390625" style="313" customWidth="1"/>
  </cols>
  <sheetData>
    <row r="1" spans="1:17" ht="18" customHeight="1">
      <c r="A1" s="310" t="s">
        <v>15</v>
      </c>
      <c r="B1" s="310" t="s">
        <v>274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  <c r="N1" s="312"/>
      <c r="O1" s="312"/>
      <c r="P1" s="312"/>
      <c r="Q1" s="312"/>
    </row>
    <row r="2" spans="1:17" ht="18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2"/>
      <c r="O2" s="312"/>
      <c r="P2" s="312"/>
      <c r="Q2" s="312"/>
    </row>
    <row r="3" spans="1:17" ht="18" customHeight="1">
      <c r="A3" s="314"/>
      <c r="B3" s="315"/>
      <c r="C3" s="316"/>
      <c r="D3" s="314"/>
      <c r="E3" s="317" t="s">
        <v>264</v>
      </c>
      <c r="F3" s="317"/>
      <c r="G3" s="314"/>
      <c r="H3" s="317" t="s">
        <v>265</v>
      </c>
      <c r="I3" s="317"/>
      <c r="J3" s="314"/>
      <c r="K3" s="317" t="s">
        <v>266</v>
      </c>
      <c r="L3" s="318"/>
      <c r="M3" s="319"/>
      <c r="N3" s="312"/>
      <c r="O3" s="312"/>
      <c r="P3" s="312"/>
      <c r="Q3" s="312"/>
    </row>
    <row r="4" spans="1:17" ht="18" customHeight="1">
      <c r="A4" s="320" t="s">
        <v>188</v>
      </c>
      <c r="B4" s="321" t="s">
        <v>275</v>
      </c>
      <c r="C4" s="322" t="s">
        <v>267</v>
      </c>
      <c r="D4" s="314"/>
      <c r="E4" s="317" t="s">
        <v>268</v>
      </c>
      <c r="F4" s="323" t="s">
        <v>269</v>
      </c>
      <c r="G4" s="314"/>
      <c r="H4" s="317"/>
      <c r="I4" s="323" t="s">
        <v>269</v>
      </c>
      <c r="J4" s="314"/>
      <c r="K4" s="317"/>
      <c r="L4" s="324" t="s">
        <v>269</v>
      </c>
      <c r="M4" s="319"/>
      <c r="N4" s="312"/>
      <c r="O4" s="312"/>
      <c r="P4" s="312"/>
      <c r="Q4" s="312"/>
    </row>
    <row r="5" spans="1:17" ht="18" customHeight="1">
      <c r="A5" s="325"/>
      <c r="B5" s="326"/>
      <c r="C5" s="322" t="s">
        <v>276</v>
      </c>
      <c r="D5" s="320" t="s">
        <v>270</v>
      </c>
      <c r="E5" s="327" t="s">
        <v>271</v>
      </c>
      <c r="F5" s="327" t="s">
        <v>267</v>
      </c>
      <c r="G5" s="320" t="s">
        <v>270</v>
      </c>
      <c r="H5" s="327" t="s">
        <v>271</v>
      </c>
      <c r="I5" s="327" t="s">
        <v>267</v>
      </c>
      <c r="J5" s="320" t="s">
        <v>270</v>
      </c>
      <c r="K5" s="327" t="s">
        <v>271</v>
      </c>
      <c r="L5" s="328" t="s">
        <v>267</v>
      </c>
      <c r="M5" s="319"/>
      <c r="N5" s="312"/>
      <c r="O5" s="312"/>
      <c r="P5" s="312"/>
      <c r="Q5" s="312"/>
    </row>
    <row r="6" spans="1:17" ht="18" customHeight="1">
      <c r="A6" s="325"/>
      <c r="B6" s="326"/>
      <c r="C6" s="329"/>
      <c r="D6" s="325"/>
      <c r="E6" s="327" t="s">
        <v>270</v>
      </c>
      <c r="F6" s="327" t="s">
        <v>272</v>
      </c>
      <c r="G6" s="325"/>
      <c r="H6" s="327" t="s">
        <v>270</v>
      </c>
      <c r="I6" s="327" t="s">
        <v>272</v>
      </c>
      <c r="J6" s="325"/>
      <c r="K6" s="327" t="s">
        <v>270</v>
      </c>
      <c r="L6" s="328" t="s">
        <v>272</v>
      </c>
      <c r="M6" s="319"/>
      <c r="N6" s="312"/>
      <c r="O6" s="312"/>
      <c r="P6" s="312"/>
      <c r="Q6" s="312"/>
    </row>
    <row r="7" spans="1:13" s="338" customFormat="1" ht="18" customHeight="1">
      <c r="A7" s="330"/>
      <c r="B7" s="331" t="s">
        <v>194</v>
      </c>
      <c r="C7" s="332">
        <f>+C8+C18+C22+C29+C36+C52+C62+C90+C113+C122</f>
        <v>5550574</v>
      </c>
      <c r="D7" s="333">
        <f>+D8+D18+D22+D29+D36+D52+D62+D90+D113+D122</f>
        <v>346</v>
      </c>
      <c r="E7" s="334">
        <f>D7/C7*100000</f>
        <v>6.233589535064301</v>
      </c>
      <c r="F7" s="335">
        <f>C7/D7/100</f>
        <v>160.42121387283237</v>
      </c>
      <c r="G7" s="333">
        <f>+G8+G18+G22+G29+G36+G52+G62+G90+G113+G122</f>
        <v>4481</v>
      </c>
      <c r="H7" s="334">
        <f aca="true" t="shared" si="0" ref="H7:H18">G7/C7*100000</f>
        <v>80.7303893255004</v>
      </c>
      <c r="I7" s="334">
        <f aca="true" t="shared" si="1" ref="I7:I18">C7/G7/100</f>
        <v>12.38690917205981</v>
      </c>
      <c r="J7" s="333">
        <f>+J8+J18+J22+J29+J36+J52+J62+J90+J113+J122</f>
        <v>2744</v>
      </c>
      <c r="K7" s="334">
        <f aca="true" t="shared" si="2" ref="K7:K18">J7/C7*100000</f>
        <v>49.43632856709955</v>
      </c>
      <c r="L7" s="336">
        <f aca="true" t="shared" si="3" ref="L7:L18">C7/J7/100</f>
        <v>20.228039358600583</v>
      </c>
      <c r="M7" s="337"/>
    </row>
    <row r="8" spans="1:17" ht="18" customHeight="1">
      <c r="A8" s="339" t="s">
        <v>99</v>
      </c>
      <c r="B8" s="340" t="s">
        <v>277</v>
      </c>
      <c r="C8" s="341">
        <f>SUM(C9:C17)</f>
        <v>1493398</v>
      </c>
      <c r="D8" s="342">
        <f>SUM(D9:D17)</f>
        <v>106</v>
      </c>
      <c r="E8" s="343">
        <f aca="true" t="shared" si="4" ref="E8:E17">D8/C8*100000</f>
        <v>7.097906920994939</v>
      </c>
      <c r="F8" s="343">
        <f aca="true" t="shared" si="5" ref="F8:F17">C8/D8/100</f>
        <v>140.8866037735849</v>
      </c>
      <c r="G8" s="344">
        <f>SUM(G9:G17)</f>
        <v>1457</v>
      </c>
      <c r="H8" s="343">
        <f t="shared" si="0"/>
        <v>97.56273947065685</v>
      </c>
      <c r="I8" s="343">
        <f t="shared" si="1"/>
        <v>10.249814687714482</v>
      </c>
      <c r="J8" s="344">
        <f>SUM(J9:J17)</f>
        <v>860</v>
      </c>
      <c r="K8" s="343">
        <f t="shared" si="2"/>
        <v>57.58679200052498</v>
      </c>
      <c r="L8" s="345">
        <f t="shared" si="3"/>
        <v>17.365093023255813</v>
      </c>
      <c r="M8" s="319"/>
      <c r="N8" s="312"/>
      <c r="O8" s="312"/>
      <c r="P8" s="312"/>
      <c r="Q8" s="312"/>
    </row>
    <row r="9" spans="1:17" ht="18" customHeight="1">
      <c r="A9" s="346"/>
      <c r="B9" s="326" t="s">
        <v>249</v>
      </c>
      <c r="C9" s="347">
        <v>191309</v>
      </c>
      <c r="D9" s="325">
        <v>5</v>
      </c>
      <c r="E9" s="348">
        <f t="shared" si="4"/>
        <v>2.613572806297665</v>
      </c>
      <c r="F9" s="348">
        <f t="shared" si="5"/>
        <v>382.61800000000005</v>
      </c>
      <c r="G9" s="349">
        <v>191</v>
      </c>
      <c r="H9" s="348">
        <f t="shared" si="0"/>
        <v>99.83848120057081</v>
      </c>
      <c r="I9" s="348">
        <f t="shared" si="1"/>
        <v>10.016178010471204</v>
      </c>
      <c r="J9" s="349">
        <v>116</v>
      </c>
      <c r="K9" s="348">
        <f t="shared" si="2"/>
        <v>60.63488910610583</v>
      </c>
      <c r="L9" s="350">
        <f t="shared" si="3"/>
        <v>16.492155172413792</v>
      </c>
      <c r="M9" s="319"/>
      <c r="N9" s="312"/>
      <c r="O9" s="312"/>
      <c r="P9" s="312"/>
      <c r="Q9" s="312"/>
    </row>
    <row r="10" spans="1:17" ht="18" customHeight="1">
      <c r="A10" s="346"/>
      <c r="B10" s="326" t="s">
        <v>250</v>
      </c>
      <c r="C10" s="347">
        <v>120518</v>
      </c>
      <c r="D10" s="325">
        <v>8</v>
      </c>
      <c r="E10" s="348">
        <f t="shared" si="4"/>
        <v>6.638012579033838</v>
      </c>
      <c r="F10" s="348">
        <f t="shared" si="5"/>
        <v>150.6475</v>
      </c>
      <c r="G10" s="349">
        <v>163</v>
      </c>
      <c r="H10" s="348">
        <f t="shared" si="0"/>
        <v>135.24950629781443</v>
      </c>
      <c r="I10" s="348">
        <f t="shared" si="1"/>
        <v>7.393742331288344</v>
      </c>
      <c r="J10" s="349">
        <v>84</v>
      </c>
      <c r="K10" s="348">
        <f t="shared" si="2"/>
        <v>69.69913207985529</v>
      </c>
      <c r="L10" s="350">
        <f t="shared" si="3"/>
        <v>14.347380952380952</v>
      </c>
      <c r="M10" s="319"/>
      <c r="N10" s="312"/>
      <c r="O10" s="312"/>
      <c r="P10" s="312"/>
      <c r="Q10" s="312"/>
    </row>
    <row r="11" spans="1:17" ht="18" customHeight="1">
      <c r="A11" s="346"/>
      <c r="B11" s="326" t="s">
        <v>251</v>
      </c>
      <c r="C11" s="347">
        <v>106897</v>
      </c>
      <c r="D11" s="325">
        <v>11</v>
      </c>
      <c r="E11" s="348">
        <f t="shared" si="4"/>
        <v>10.290279427860463</v>
      </c>
      <c r="F11" s="348">
        <f t="shared" si="5"/>
        <v>97.1790909090909</v>
      </c>
      <c r="G11" s="349">
        <v>151</v>
      </c>
      <c r="H11" s="348">
        <f t="shared" si="0"/>
        <v>141.25747214608455</v>
      </c>
      <c r="I11" s="348">
        <f t="shared" si="1"/>
        <v>7.079271523178807</v>
      </c>
      <c r="J11" s="349">
        <v>76</v>
      </c>
      <c r="K11" s="348">
        <f t="shared" si="2"/>
        <v>71.09647604703594</v>
      </c>
      <c r="L11" s="350">
        <f t="shared" si="3"/>
        <v>14.065394736842107</v>
      </c>
      <c r="M11" s="319"/>
      <c r="N11" s="312"/>
      <c r="O11" s="312"/>
      <c r="P11" s="312"/>
      <c r="Q11" s="312"/>
    </row>
    <row r="12" spans="1:17" ht="18" customHeight="1">
      <c r="A12" s="346"/>
      <c r="B12" s="326" t="s">
        <v>252</v>
      </c>
      <c r="C12" s="347">
        <v>105464</v>
      </c>
      <c r="D12" s="325">
        <v>10</v>
      </c>
      <c r="E12" s="348">
        <f t="shared" si="4"/>
        <v>9.481908518546613</v>
      </c>
      <c r="F12" s="348">
        <f t="shared" si="5"/>
        <v>105.464</v>
      </c>
      <c r="G12" s="349">
        <v>141</v>
      </c>
      <c r="H12" s="348">
        <f t="shared" si="0"/>
        <v>133.69491011150726</v>
      </c>
      <c r="I12" s="348">
        <f t="shared" si="1"/>
        <v>7.479716312056737</v>
      </c>
      <c r="J12" s="349">
        <v>74</v>
      </c>
      <c r="K12" s="348">
        <f t="shared" si="2"/>
        <v>70.16612303724493</v>
      </c>
      <c r="L12" s="350">
        <f t="shared" si="3"/>
        <v>14.251891891891892</v>
      </c>
      <c r="M12" s="319"/>
      <c r="N12" s="312"/>
      <c r="O12" s="312"/>
      <c r="P12" s="312"/>
      <c r="Q12" s="312"/>
    </row>
    <row r="13" spans="1:17" ht="18" customHeight="1">
      <c r="A13" s="346"/>
      <c r="B13" s="326" t="s">
        <v>253</v>
      </c>
      <c r="C13" s="347">
        <v>174056</v>
      </c>
      <c r="D13" s="325">
        <v>11</v>
      </c>
      <c r="E13" s="348">
        <f t="shared" si="4"/>
        <v>6.319805120191202</v>
      </c>
      <c r="F13" s="348">
        <f t="shared" si="5"/>
        <v>158.2327272727273</v>
      </c>
      <c r="G13" s="349">
        <v>128</v>
      </c>
      <c r="H13" s="348">
        <f t="shared" si="0"/>
        <v>73.53955048949763</v>
      </c>
      <c r="I13" s="348">
        <f t="shared" si="1"/>
        <v>13.598125</v>
      </c>
      <c r="J13" s="349">
        <v>81</v>
      </c>
      <c r="K13" s="348">
        <f t="shared" si="2"/>
        <v>46.536746794135226</v>
      </c>
      <c r="L13" s="350">
        <f t="shared" si="3"/>
        <v>21.488395061728397</v>
      </c>
      <c r="M13" s="319"/>
      <c r="N13" s="312"/>
      <c r="O13" s="312"/>
      <c r="P13" s="312"/>
      <c r="Q13" s="312"/>
    </row>
    <row r="14" spans="1:17" ht="18" customHeight="1">
      <c r="A14" s="346"/>
      <c r="B14" s="326" t="s">
        <v>254</v>
      </c>
      <c r="C14" s="347">
        <v>226230</v>
      </c>
      <c r="D14" s="325">
        <v>6</v>
      </c>
      <c r="E14" s="348">
        <f t="shared" si="4"/>
        <v>2.652168147460549</v>
      </c>
      <c r="F14" s="348">
        <f t="shared" si="5"/>
        <v>377.05</v>
      </c>
      <c r="G14" s="349">
        <v>161</v>
      </c>
      <c r="H14" s="348">
        <f t="shared" si="0"/>
        <v>71.16651195685806</v>
      </c>
      <c r="I14" s="348">
        <f t="shared" si="1"/>
        <v>14.051552795031057</v>
      </c>
      <c r="J14" s="349">
        <v>103</v>
      </c>
      <c r="K14" s="348">
        <f t="shared" si="2"/>
        <v>45.52888653140609</v>
      </c>
      <c r="L14" s="350">
        <f t="shared" si="3"/>
        <v>21.964077669902913</v>
      </c>
      <c r="M14" s="319"/>
      <c r="N14" s="312"/>
      <c r="O14" s="312"/>
      <c r="P14" s="312"/>
      <c r="Q14" s="312"/>
    </row>
    <row r="15" spans="1:17" ht="18" customHeight="1">
      <c r="A15" s="346"/>
      <c r="B15" s="326" t="s">
        <v>255</v>
      </c>
      <c r="C15" s="347">
        <v>225184</v>
      </c>
      <c r="D15" s="325">
        <v>17</v>
      </c>
      <c r="E15" s="348">
        <f t="shared" si="4"/>
        <v>7.549381838851783</v>
      </c>
      <c r="F15" s="348">
        <f t="shared" si="5"/>
        <v>132.46117647058824</v>
      </c>
      <c r="G15" s="349">
        <v>129</v>
      </c>
      <c r="H15" s="348">
        <f t="shared" si="0"/>
        <v>57.28648571834589</v>
      </c>
      <c r="I15" s="348">
        <f t="shared" si="1"/>
        <v>17.456124031007754</v>
      </c>
      <c r="J15" s="349">
        <v>86</v>
      </c>
      <c r="K15" s="348">
        <f t="shared" si="2"/>
        <v>38.190990478897255</v>
      </c>
      <c r="L15" s="350">
        <f t="shared" si="3"/>
        <v>26.184186046511627</v>
      </c>
      <c r="M15" s="319"/>
      <c r="N15" s="312"/>
      <c r="O15" s="312"/>
      <c r="P15" s="312"/>
      <c r="Q15" s="312"/>
    </row>
    <row r="16" spans="1:17" ht="18" customHeight="1">
      <c r="A16" s="346"/>
      <c r="B16" s="326" t="s">
        <v>256</v>
      </c>
      <c r="C16" s="347">
        <v>107982</v>
      </c>
      <c r="D16" s="325">
        <v>22</v>
      </c>
      <c r="E16" s="348">
        <f t="shared" si="4"/>
        <v>20.37376599803671</v>
      </c>
      <c r="F16" s="348">
        <f t="shared" si="5"/>
        <v>49.08272727272727</v>
      </c>
      <c r="G16" s="349">
        <v>267</v>
      </c>
      <c r="H16" s="348">
        <f t="shared" si="0"/>
        <v>247.2634327943546</v>
      </c>
      <c r="I16" s="348">
        <f t="shared" si="1"/>
        <v>4.044269662921348</v>
      </c>
      <c r="J16" s="349">
        <v>175</v>
      </c>
      <c r="K16" s="348">
        <f t="shared" si="2"/>
        <v>162.06404771165566</v>
      </c>
      <c r="L16" s="350">
        <f t="shared" si="3"/>
        <v>6.1704</v>
      </c>
      <c r="M16" s="319"/>
      <c r="N16" s="312"/>
      <c r="O16" s="312"/>
      <c r="P16" s="312"/>
      <c r="Q16" s="312"/>
    </row>
    <row r="17" spans="1:17" ht="18" customHeight="1">
      <c r="A17" s="346"/>
      <c r="B17" s="326" t="s">
        <v>257</v>
      </c>
      <c r="C17" s="347">
        <v>235758</v>
      </c>
      <c r="D17" s="325">
        <v>16</v>
      </c>
      <c r="E17" s="348">
        <f t="shared" si="4"/>
        <v>6.786620178318445</v>
      </c>
      <c r="F17" s="348">
        <f t="shared" si="5"/>
        <v>147.34875</v>
      </c>
      <c r="G17" s="349">
        <v>126</v>
      </c>
      <c r="H17" s="348">
        <f t="shared" si="0"/>
        <v>53.444633904257756</v>
      </c>
      <c r="I17" s="348">
        <f t="shared" si="1"/>
        <v>18.71095238095238</v>
      </c>
      <c r="J17" s="349">
        <v>65</v>
      </c>
      <c r="K17" s="348">
        <f t="shared" si="2"/>
        <v>27.570644474418682</v>
      </c>
      <c r="L17" s="350">
        <f t="shared" si="3"/>
        <v>36.27046153846154</v>
      </c>
      <c r="M17" s="319"/>
      <c r="N17" s="312"/>
      <c r="O17" s="312"/>
      <c r="P17" s="312"/>
      <c r="Q17" s="312"/>
    </row>
    <row r="18" spans="1:13" s="338" customFormat="1" ht="18" customHeight="1">
      <c r="A18" s="351" t="s">
        <v>78</v>
      </c>
      <c r="B18" s="352"/>
      <c r="C18" s="353">
        <f>+SUM(C19:C21)</f>
        <v>988126</v>
      </c>
      <c r="D18" s="354">
        <f>+SUM(D19:D21)</f>
        <v>53</v>
      </c>
      <c r="E18" s="334">
        <f>D18/C18*100000</f>
        <v>5.36368843649494</v>
      </c>
      <c r="F18" s="335">
        <f>C18/D18/100</f>
        <v>186.43886792452832</v>
      </c>
      <c r="G18" s="354">
        <f>+SUM(G19:G21)</f>
        <v>970</v>
      </c>
      <c r="H18" s="334">
        <f t="shared" si="0"/>
        <v>98.16561855471872</v>
      </c>
      <c r="I18" s="334">
        <f t="shared" si="1"/>
        <v>10.186865979381444</v>
      </c>
      <c r="J18" s="354">
        <f>+SUM(J19:J21)</f>
        <v>546</v>
      </c>
      <c r="K18" s="334">
        <f t="shared" si="2"/>
        <v>55.25611106275921</v>
      </c>
      <c r="L18" s="336">
        <f t="shared" si="3"/>
        <v>18.097545787545787</v>
      </c>
      <c r="M18" s="337"/>
    </row>
    <row r="19" spans="1:17" ht="18" customHeight="1">
      <c r="A19" s="339" t="s">
        <v>204</v>
      </c>
      <c r="B19" s="340" t="s">
        <v>100</v>
      </c>
      <c r="C19" s="341">
        <v>466187</v>
      </c>
      <c r="D19" s="342">
        <v>28</v>
      </c>
      <c r="E19" s="343">
        <f>D19/C19*100000</f>
        <v>6.006173488321211</v>
      </c>
      <c r="F19" s="343">
        <f>C19/D19/100</f>
        <v>166.49535714285713</v>
      </c>
      <c r="G19" s="344">
        <v>483</v>
      </c>
      <c r="H19" s="343">
        <f>G19/C19*100000</f>
        <v>103.60649267354088</v>
      </c>
      <c r="I19" s="343">
        <f>C19/G19/100</f>
        <v>9.651904761904762</v>
      </c>
      <c r="J19" s="344">
        <v>250</v>
      </c>
      <c r="K19" s="343">
        <f>J19/C19*100000</f>
        <v>53.62654900286795</v>
      </c>
      <c r="L19" s="345">
        <f>C19/J19/100</f>
        <v>18.64748</v>
      </c>
      <c r="M19" s="319"/>
      <c r="N19" s="312"/>
      <c r="O19" s="312"/>
      <c r="P19" s="312"/>
      <c r="Q19" s="312"/>
    </row>
    <row r="20" spans="1:17" ht="18" customHeight="1">
      <c r="A20" s="339" t="s">
        <v>205</v>
      </c>
      <c r="B20" s="340" t="s">
        <v>101</v>
      </c>
      <c r="C20" s="341">
        <v>438105</v>
      </c>
      <c r="D20" s="342">
        <v>22</v>
      </c>
      <c r="E20" s="343">
        <f>D20/C20*100000</f>
        <v>5.021627235480079</v>
      </c>
      <c r="F20" s="343">
        <f>C20/D20/100</f>
        <v>199.13863636363635</v>
      </c>
      <c r="G20" s="344">
        <v>393</v>
      </c>
      <c r="H20" s="343">
        <f>G20/C20*100000</f>
        <v>89.70452288834869</v>
      </c>
      <c r="I20" s="343">
        <f>C20/G20/100</f>
        <v>11.147709923664122</v>
      </c>
      <c r="J20" s="344">
        <v>241</v>
      </c>
      <c r="K20" s="343">
        <f>J20/C20*100000</f>
        <v>55.00964380684996</v>
      </c>
      <c r="L20" s="345">
        <f>C20/J20/100</f>
        <v>18.17863070539419</v>
      </c>
      <c r="M20" s="319"/>
      <c r="N20" s="312"/>
      <c r="O20" s="312"/>
      <c r="P20" s="312"/>
      <c r="Q20" s="312"/>
    </row>
    <row r="21" spans="1:17" ht="18" customHeight="1">
      <c r="A21" s="355" t="s">
        <v>258</v>
      </c>
      <c r="B21" s="356" t="s">
        <v>102</v>
      </c>
      <c r="C21" s="357">
        <v>83834</v>
      </c>
      <c r="D21" s="358">
        <v>3</v>
      </c>
      <c r="E21" s="359">
        <f aca="true" t="shared" si="6" ref="E21:E33">D21/C21*100000</f>
        <v>3.5785003697783715</v>
      </c>
      <c r="F21" s="359">
        <f aca="true" t="shared" si="7" ref="F21:F33">C21/D21/100</f>
        <v>279.44666666666666</v>
      </c>
      <c r="G21" s="360">
        <v>94</v>
      </c>
      <c r="H21" s="359">
        <f aca="true" t="shared" si="8" ref="H21:H65">G21/C21*100000</f>
        <v>112.1263449197223</v>
      </c>
      <c r="I21" s="359">
        <f aca="true" t="shared" si="9" ref="I21:I65">C21/G21/100</f>
        <v>8.918510638297873</v>
      </c>
      <c r="J21" s="360">
        <v>55</v>
      </c>
      <c r="K21" s="359">
        <f aca="true" t="shared" si="10" ref="K21:K65">J21/C21*100000</f>
        <v>65.60584011260347</v>
      </c>
      <c r="L21" s="361">
        <f aca="true" t="shared" si="11" ref="L21:L65">C21/J21/100</f>
        <v>15.242545454545455</v>
      </c>
      <c r="M21" s="319"/>
      <c r="N21" s="312"/>
      <c r="O21" s="312"/>
      <c r="P21" s="312"/>
      <c r="Q21" s="312"/>
    </row>
    <row r="22" spans="1:13" s="338" customFormat="1" ht="18" customHeight="1">
      <c r="A22" s="362" t="s">
        <v>79</v>
      </c>
      <c r="B22" s="363"/>
      <c r="C22" s="364">
        <f>+C23+C24+C25+C28</f>
        <v>699789</v>
      </c>
      <c r="D22" s="365">
        <f>+D23+D24+D25+D28</f>
        <v>31</v>
      </c>
      <c r="E22" s="334">
        <f>D22/C22*100000</f>
        <v>4.429906729028321</v>
      </c>
      <c r="F22" s="335">
        <f>C22/D22/100</f>
        <v>225.7383870967742</v>
      </c>
      <c r="G22" s="366">
        <f>+G23+G24+G25+G28</f>
        <v>460</v>
      </c>
      <c r="H22" s="334">
        <f t="shared" si="8"/>
        <v>65.73409985009768</v>
      </c>
      <c r="I22" s="334">
        <f t="shared" si="9"/>
        <v>15.212804347826086</v>
      </c>
      <c r="J22" s="366">
        <f>+J23+J24+J25+J28</f>
        <v>305</v>
      </c>
      <c r="K22" s="334">
        <f t="shared" si="10"/>
        <v>43.58456620495607</v>
      </c>
      <c r="L22" s="336">
        <f t="shared" si="11"/>
        <v>22.94390163934426</v>
      </c>
      <c r="M22" s="337"/>
    </row>
    <row r="23" spans="1:17" ht="18" customHeight="1">
      <c r="A23" s="339" t="s">
        <v>207</v>
      </c>
      <c r="B23" s="340" t="s">
        <v>103</v>
      </c>
      <c r="C23" s="341">
        <v>192159</v>
      </c>
      <c r="D23" s="342">
        <v>9</v>
      </c>
      <c r="E23" s="343">
        <f t="shared" si="6"/>
        <v>4.68362137604796</v>
      </c>
      <c r="F23" s="343">
        <f t="shared" si="7"/>
        <v>213.51</v>
      </c>
      <c r="G23" s="344">
        <v>146</v>
      </c>
      <c r="H23" s="343">
        <f t="shared" si="8"/>
        <v>75.97874676700025</v>
      </c>
      <c r="I23" s="343">
        <f t="shared" si="9"/>
        <v>13.161575342465753</v>
      </c>
      <c r="J23" s="344">
        <v>95</v>
      </c>
      <c r="K23" s="343">
        <f t="shared" si="10"/>
        <v>49.4382256360618</v>
      </c>
      <c r="L23" s="345">
        <f t="shared" si="11"/>
        <v>20.227263157894736</v>
      </c>
      <c r="M23" s="319"/>
      <c r="N23" s="312"/>
      <c r="O23" s="312"/>
      <c r="P23" s="312"/>
      <c r="Q23" s="312"/>
    </row>
    <row r="24" spans="1:17" ht="18" customHeight="1">
      <c r="A24" s="339" t="s">
        <v>208</v>
      </c>
      <c r="B24" s="340" t="s">
        <v>104</v>
      </c>
      <c r="C24" s="341">
        <v>213037</v>
      </c>
      <c r="D24" s="342">
        <v>5</v>
      </c>
      <c r="E24" s="343">
        <f t="shared" si="6"/>
        <v>2.3470101437778417</v>
      </c>
      <c r="F24" s="343">
        <f t="shared" si="7"/>
        <v>426.074</v>
      </c>
      <c r="G24" s="344">
        <v>147</v>
      </c>
      <c r="H24" s="343">
        <f t="shared" si="8"/>
        <v>69.00209822706854</v>
      </c>
      <c r="I24" s="343">
        <f t="shared" si="9"/>
        <v>14.492312925170067</v>
      </c>
      <c r="J24" s="344">
        <v>103</v>
      </c>
      <c r="K24" s="343">
        <f t="shared" si="10"/>
        <v>48.34840896182353</v>
      </c>
      <c r="L24" s="345">
        <f t="shared" si="11"/>
        <v>20.683203883495143</v>
      </c>
      <c r="M24" s="319"/>
      <c r="N24" s="312"/>
      <c r="O24" s="312"/>
      <c r="P24" s="312"/>
      <c r="Q24" s="312"/>
    </row>
    <row r="25" spans="1:17" ht="18" customHeight="1">
      <c r="A25" s="339" t="s">
        <v>209</v>
      </c>
      <c r="B25" s="340"/>
      <c r="C25" s="341">
        <f>C26+C27</f>
        <v>182856</v>
      </c>
      <c r="D25" s="342">
        <f>SUM(D26:D27)</f>
        <v>9</v>
      </c>
      <c r="E25" s="343">
        <f t="shared" si="6"/>
        <v>4.921905761911011</v>
      </c>
      <c r="F25" s="343">
        <f t="shared" si="7"/>
        <v>203.17333333333332</v>
      </c>
      <c r="G25" s="344">
        <f>SUM(G26:G27)</f>
        <v>108</v>
      </c>
      <c r="H25" s="343">
        <f t="shared" si="8"/>
        <v>59.06286914293214</v>
      </c>
      <c r="I25" s="343">
        <f t="shared" si="9"/>
        <v>16.93111111111111</v>
      </c>
      <c r="J25" s="344">
        <f>SUM(J26:J27)</f>
        <v>70</v>
      </c>
      <c r="K25" s="343">
        <f t="shared" si="10"/>
        <v>38.28148925930787</v>
      </c>
      <c r="L25" s="345">
        <f t="shared" si="11"/>
        <v>26.122285714285713</v>
      </c>
      <c r="M25" s="319"/>
      <c r="N25" s="312"/>
      <c r="O25" s="312"/>
      <c r="P25" s="312"/>
      <c r="Q25" s="312"/>
    </row>
    <row r="26" spans="1:17" ht="18" customHeight="1">
      <c r="A26" s="346"/>
      <c r="B26" s="326" t="s">
        <v>105</v>
      </c>
      <c r="C26" s="347">
        <v>153762</v>
      </c>
      <c r="D26" s="325">
        <v>7</v>
      </c>
      <c r="E26" s="348">
        <f t="shared" si="6"/>
        <v>4.5524902121460435</v>
      </c>
      <c r="F26" s="348">
        <f t="shared" si="7"/>
        <v>219.66</v>
      </c>
      <c r="G26" s="349">
        <v>96</v>
      </c>
      <c r="H26" s="348">
        <f t="shared" si="8"/>
        <v>62.43415148086003</v>
      </c>
      <c r="I26" s="348">
        <f t="shared" si="9"/>
        <v>16.016875</v>
      </c>
      <c r="J26" s="349">
        <v>65</v>
      </c>
      <c r="K26" s="348">
        <f t="shared" si="10"/>
        <v>42.27312339849898</v>
      </c>
      <c r="L26" s="350">
        <f t="shared" si="11"/>
        <v>23.655692307692306</v>
      </c>
      <c r="M26" s="319"/>
      <c r="N26" s="312"/>
      <c r="O26" s="312"/>
      <c r="P26" s="312"/>
      <c r="Q26" s="312"/>
    </row>
    <row r="27" spans="1:17" ht="18" customHeight="1">
      <c r="A27" s="346"/>
      <c r="B27" s="326" t="s">
        <v>106</v>
      </c>
      <c r="C27" s="347">
        <v>29094</v>
      </c>
      <c r="D27" s="325">
        <v>2</v>
      </c>
      <c r="E27" s="348">
        <f t="shared" si="6"/>
        <v>6.87426960885406</v>
      </c>
      <c r="F27" s="348">
        <f t="shared" si="7"/>
        <v>145.47</v>
      </c>
      <c r="G27" s="349">
        <v>12</v>
      </c>
      <c r="H27" s="348">
        <f t="shared" si="8"/>
        <v>41.245617653124356</v>
      </c>
      <c r="I27" s="348">
        <f t="shared" si="9"/>
        <v>24.245</v>
      </c>
      <c r="J27" s="349">
        <v>5</v>
      </c>
      <c r="K27" s="348">
        <f t="shared" si="10"/>
        <v>17.18567402213515</v>
      </c>
      <c r="L27" s="350">
        <f t="shared" si="11"/>
        <v>58.188</v>
      </c>
      <c r="M27" s="319"/>
      <c r="N27" s="312"/>
      <c r="O27" s="312"/>
      <c r="P27" s="312"/>
      <c r="Q27" s="312"/>
    </row>
    <row r="28" spans="1:17" ht="18" customHeight="1">
      <c r="A28" s="339" t="s">
        <v>210</v>
      </c>
      <c r="B28" s="340" t="s">
        <v>107</v>
      </c>
      <c r="C28" s="341">
        <v>111737</v>
      </c>
      <c r="D28" s="342">
        <v>8</v>
      </c>
      <c r="E28" s="343">
        <f t="shared" si="6"/>
        <v>7.159669581248826</v>
      </c>
      <c r="F28" s="343">
        <f t="shared" si="7"/>
        <v>139.67125</v>
      </c>
      <c r="G28" s="344">
        <v>59</v>
      </c>
      <c r="H28" s="343">
        <f t="shared" si="8"/>
        <v>52.80256316171008</v>
      </c>
      <c r="I28" s="343">
        <f t="shared" si="9"/>
        <v>18.938474576271187</v>
      </c>
      <c r="J28" s="344">
        <v>37</v>
      </c>
      <c r="K28" s="343">
        <f t="shared" si="10"/>
        <v>33.11347181327582</v>
      </c>
      <c r="L28" s="345">
        <f t="shared" si="11"/>
        <v>30.199189189189187</v>
      </c>
      <c r="M28" s="319"/>
      <c r="N28" s="312"/>
      <c r="O28" s="312"/>
      <c r="P28" s="312"/>
      <c r="Q28" s="312"/>
    </row>
    <row r="29" spans="1:13" s="338" customFormat="1" ht="18" customHeight="1">
      <c r="A29" s="351" t="s">
        <v>80</v>
      </c>
      <c r="B29" s="352"/>
      <c r="C29" s="353">
        <f>+C30+C31+C35</f>
        <v>721127</v>
      </c>
      <c r="D29" s="354">
        <f>+D30+D31+D35</f>
        <v>39</v>
      </c>
      <c r="E29" s="334">
        <f>D29/C29*100000</f>
        <v>5.408201329308152</v>
      </c>
      <c r="F29" s="335">
        <f>C29/D29/100</f>
        <v>184.90435897435898</v>
      </c>
      <c r="G29" s="367">
        <f>+G30+G31+G35</f>
        <v>463</v>
      </c>
      <c r="H29" s="334">
        <f>G29/C29*100000</f>
        <v>64.20505680691473</v>
      </c>
      <c r="I29" s="334">
        <f>C29/G29/100</f>
        <v>15.575097192224623</v>
      </c>
      <c r="J29" s="367">
        <f>+J30+J31+J35</f>
        <v>314</v>
      </c>
      <c r="K29" s="334">
        <f>J29/C29*100000</f>
        <v>43.54295429237846</v>
      </c>
      <c r="L29" s="336">
        <f>C29/J29/100</f>
        <v>22.96582802547771</v>
      </c>
      <c r="M29" s="337"/>
    </row>
    <row r="30" spans="1:17" ht="18" customHeight="1">
      <c r="A30" s="368" t="s">
        <v>211</v>
      </c>
      <c r="B30" s="340" t="s">
        <v>108</v>
      </c>
      <c r="C30" s="341">
        <v>293117</v>
      </c>
      <c r="D30" s="369">
        <v>21</v>
      </c>
      <c r="E30" s="370">
        <f t="shared" si="6"/>
        <v>7.1643746353845055</v>
      </c>
      <c r="F30" s="370">
        <f t="shared" si="7"/>
        <v>139.5795238095238</v>
      </c>
      <c r="G30" s="371">
        <v>223</v>
      </c>
      <c r="H30" s="370">
        <f t="shared" si="8"/>
        <v>76.07883541384498</v>
      </c>
      <c r="I30" s="370">
        <f t="shared" si="9"/>
        <v>13.1442600896861</v>
      </c>
      <c r="J30" s="371">
        <v>148</v>
      </c>
      <c r="K30" s="370">
        <f t="shared" si="10"/>
        <v>50.49178314461461</v>
      </c>
      <c r="L30" s="345">
        <f t="shared" si="11"/>
        <v>19.8052027027027</v>
      </c>
      <c r="M30" s="319"/>
      <c r="N30" s="312"/>
      <c r="O30" s="312"/>
      <c r="P30" s="312"/>
      <c r="Q30" s="312"/>
    </row>
    <row r="31" spans="1:17" ht="18" customHeight="1">
      <c r="A31" s="368" t="s">
        <v>212</v>
      </c>
      <c r="B31" s="340"/>
      <c r="C31" s="341">
        <f>C32+C33+C34</f>
        <v>331990</v>
      </c>
      <c r="D31" s="369">
        <f>SUM(D32:D34)</f>
        <v>17</v>
      </c>
      <c r="E31" s="370">
        <f t="shared" si="6"/>
        <v>5.120636163739872</v>
      </c>
      <c r="F31" s="370">
        <f t="shared" si="7"/>
        <v>195.28823529411767</v>
      </c>
      <c r="G31" s="371">
        <f>SUM(G32:G34)</f>
        <v>172</v>
      </c>
      <c r="H31" s="370">
        <f t="shared" si="8"/>
        <v>51.80878942136812</v>
      </c>
      <c r="I31" s="370">
        <f t="shared" si="9"/>
        <v>19.301744186046513</v>
      </c>
      <c r="J31" s="371">
        <f>SUM(J32:J34)</f>
        <v>126</v>
      </c>
      <c r="K31" s="370">
        <f t="shared" si="10"/>
        <v>37.95295039007199</v>
      </c>
      <c r="L31" s="345">
        <f t="shared" si="11"/>
        <v>26.348412698412698</v>
      </c>
      <c r="M31" s="319"/>
      <c r="N31" s="312"/>
      <c r="O31" s="312"/>
      <c r="P31" s="312"/>
      <c r="Q31" s="312"/>
    </row>
    <row r="32" spans="1:17" ht="18" customHeight="1">
      <c r="A32" s="372"/>
      <c r="B32" s="326" t="s">
        <v>109</v>
      </c>
      <c r="C32" s="347">
        <v>266170</v>
      </c>
      <c r="D32" s="373">
        <v>15</v>
      </c>
      <c r="E32" s="374">
        <f t="shared" si="6"/>
        <v>5.635496111507683</v>
      </c>
      <c r="F32" s="374">
        <f t="shared" si="7"/>
        <v>177.4466666666667</v>
      </c>
      <c r="G32" s="375">
        <v>139</v>
      </c>
      <c r="H32" s="374">
        <f t="shared" si="8"/>
        <v>52.22226396663786</v>
      </c>
      <c r="I32" s="374">
        <f t="shared" si="9"/>
        <v>19.148920863309353</v>
      </c>
      <c r="J32" s="375">
        <v>102</v>
      </c>
      <c r="K32" s="374">
        <f t="shared" si="10"/>
        <v>38.32137355825225</v>
      </c>
      <c r="L32" s="350">
        <f t="shared" si="11"/>
        <v>26.095098039215685</v>
      </c>
      <c r="M32" s="319"/>
      <c r="N32" s="312"/>
      <c r="O32" s="312"/>
      <c r="P32" s="312"/>
      <c r="Q32" s="312"/>
    </row>
    <row r="33" spans="1:17" ht="18" customHeight="1">
      <c r="A33" s="372"/>
      <c r="B33" s="326" t="s">
        <v>110</v>
      </c>
      <c r="C33" s="347">
        <v>32054</v>
      </c>
      <c r="D33" s="373">
        <v>2</v>
      </c>
      <c r="E33" s="374">
        <f t="shared" si="6"/>
        <v>6.239470892868285</v>
      </c>
      <c r="F33" s="374">
        <f t="shared" si="7"/>
        <v>160.27</v>
      </c>
      <c r="G33" s="375">
        <v>13</v>
      </c>
      <c r="H33" s="374">
        <f t="shared" si="8"/>
        <v>40.55656080364385</v>
      </c>
      <c r="I33" s="374">
        <f t="shared" si="9"/>
        <v>24.656923076923075</v>
      </c>
      <c r="J33" s="375">
        <v>11</v>
      </c>
      <c r="K33" s="374">
        <f t="shared" si="10"/>
        <v>34.317089910775564</v>
      </c>
      <c r="L33" s="350">
        <f t="shared" si="11"/>
        <v>29.14</v>
      </c>
      <c r="M33" s="319"/>
      <c r="N33" s="312"/>
      <c r="O33" s="312"/>
      <c r="P33" s="312"/>
      <c r="Q33" s="312"/>
    </row>
    <row r="34" spans="1:17" ht="18" customHeight="1">
      <c r="A34" s="372"/>
      <c r="B34" s="326" t="s">
        <v>111</v>
      </c>
      <c r="C34" s="347">
        <v>33766</v>
      </c>
      <c r="D34" s="376" t="s">
        <v>273</v>
      </c>
      <c r="E34" s="377" t="s">
        <v>273</v>
      </c>
      <c r="F34" s="377" t="s">
        <v>273</v>
      </c>
      <c r="G34" s="375">
        <v>20</v>
      </c>
      <c r="H34" s="374">
        <f t="shared" si="8"/>
        <v>59.23117929277972</v>
      </c>
      <c r="I34" s="374">
        <f t="shared" si="9"/>
        <v>16.883</v>
      </c>
      <c r="J34" s="375">
        <v>13</v>
      </c>
      <c r="K34" s="374">
        <f t="shared" si="10"/>
        <v>38.50026654030682</v>
      </c>
      <c r="L34" s="350">
        <f t="shared" si="11"/>
        <v>25.973846153846154</v>
      </c>
      <c r="M34" s="319"/>
      <c r="N34" s="312"/>
      <c r="O34" s="312"/>
      <c r="P34" s="312"/>
      <c r="Q34" s="312"/>
    </row>
    <row r="35" spans="1:17" ht="18" customHeight="1">
      <c r="A35" s="355" t="s">
        <v>213</v>
      </c>
      <c r="B35" s="356" t="s">
        <v>112</v>
      </c>
      <c r="C35" s="357">
        <v>96020</v>
      </c>
      <c r="D35" s="358">
        <v>1</v>
      </c>
      <c r="E35" s="359">
        <f>D35/C35*100000</f>
        <v>1.0414496979795875</v>
      </c>
      <c r="F35" s="359">
        <f>C35/D35/100</f>
        <v>960.2</v>
      </c>
      <c r="G35" s="360">
        <v>68</v>
      </c>
      <c r="H35" s="359">
        <f>G35/C35*100000</f>
        <v>70.81857946261195</v>
      </c>
      <c r="I35" s="359">
        <f>C35/G35/100</f>
        <v>14.120588235294116</v>
      </c>
      <c r="J35" s="360">
        <v>40</v>
      </c>
      <c r="K35" s="359">
        <f>J35/C35*100000</f>
        <v>41.657987919183505</v>
      </c>
      <c r="L35" s="361">
        <f>C35/J35/100</f>
        <v>24.005</v>
      </c>
      <c r="M35" s="319"/>
      <c r="N35" s="312"/>
      <c r="O35" s="312"/>
      <c r="P35" s="312"/>
      <c r="Q35" s="312"/>
    </row>
    <row r="36" spans="1:13" s="338" customFormat="1" ht="18" customHeight="1">
      <c r="A36" s="362" t="s">
        <v>81</v>
      </c>
      <c r="B36" s="363"/>
      <c r="C36" s="364">
        <f>+C37+C43+C46+C47</f>
        <v>298390</v>
      </c>
      <c r="D36" s="365">
        <f>+D37+D43+D46+D47</f>
        <v>20</v>
      </c>
      <c r="E36" s="334">
        <f>D36/C36*100000</f>
        <v>6.70263748785147</v>
      </c>
      <c r="F36" s="335">
        <f>C36/D36/100</f>
        <v>149.195</v>
      </c>
      <c r="G36" s="365">
        <f>+G37+G43+G46+G47</f>
        <v>208</v>
      </c>
      <c r="H36" s="334">
        <f>G36/C36*100000</f>
        <v>69.70742987365529</v>
      </c>
      <c r="I36" s="334">
        <f>C36/G36/100</f>
        <v>14.345673076923076</v>
      </c>
      <c r="J36" s="365">
        <f>+J37+J43+J46+J47</f>
        <v>126</v>
      </c>
      <c r="K36" s="334">
        <f>J36/C36*100000</f>
        <v>42.22661617346426</v>
      </c>
      <c r="L36" s="336">
        <f>C36/J36/100</f>
        <v>23.681746031746034</v>
      </c>
      <c r="M36" s="337"/>
    </row>
    <row r="37" spans="1:17" ht="18" customHeight="1">
      <c r="A37" s="339" t="s">
        <v>214</v>
      </c>
      <c r="B37" s="340"/>
      <c r="C37" s="341">
        <f>SUM(C38:C42)</f>
        <v>71049</v>
      </c>
      <c r="D37" s="342">
        <f>SUM(D38:D42)</f>
        <v>4</v>
      </c>
      <c r="E37" s="343">
        <f>D37/C37*100000</f>
        <v>5.629917380962435</v>
      </c>
      <c r="F37" s="343">
        <f>C37/D37/100</f>
        <v>177.6225</v>
      </c>
      <c r="G37" s="344">
        <f>SUM(G38:G42)</f>
        <v>56</v>
      </c>
      <c r="H37" s="343">
        <f t="shared" si="8"/>
        <v>78.81884333347408</v>
      </c>
      <c r="I37" s="343">
        <f t="shared" si="9"/>
        <v>12.68732142857143</v>
      </c>
      <c r="J37" s="344">
        <f>SUM(J38:J42)</f>
        <v>26</v>
      </c>
      <c r="K37" s="343">
        <f t="shared" si="10"/>
        <v>36.59446297625582</v>
      </c>
      <c r="L37" s="345">
        <f t="shared" si="11"/>
        <v>27.326538461538462</v>
      </c>
      <c r="M37" s="319"/>
      <c r="N37" s="312"/>
      <c r="O37" s="312"/>
      <c r="P37" s="312"/>
      <c r="Q37" s="312"/>
    </row>
    <row r="38" spans="1:17" ht="18" customHeight="1">
      <c r="A38" s="346"/>
      <c r="B38" s="326" t="s">
        <v>113</v>
      </c>
      <c r="C38" s="347">
        <v>37768</v>
      </c>
      <c r="D38" s="325">
        <v>1</v>
      </c>
      <c r="E38" s="348">
        <f>D38/C38*100000</f>
        <v>2.6477441220080493</v>
      </c>
      <c r="F38" s="348">
        <f>C38/D38/100</f>
        <v>377.68</v>
      </c>
      <c r="G38" s="349">
        <v>39</v>
      </c>
      <c r="H38" s="348">
        <f t="shared" si="8"/>
        <v>103.26202075831392</v>
      </c>
      <c r="I38" s="348">
        <f t="shared" si="9"/>
        <v>9.684102564102565</v>
      </c>
      <c r="J38" s="349">
        <v>16</v>
      </c>
      <c r="K38" s="348">
        <f t="shared" si="10"/>
        <v>42.36390595212879</v>
      </c>
      <c r="L38" s="350">
        <f t="shared" si="11"/>
        <v>23.605</v>
      </c>
      <c r="M38" s="319"/>
      <c r="N38" s="312"/>
      <c r="O38" s="312"/>
      <c r="P38" s="312"/>
      <c r="Q38" s="312"/>
    </row>
    <row r="39" spans="1:17" ht="18" customHeight="1">
      <c r="A39" s="346"/>
      <c r="B39" s="326" t="s">
        <v>114</v>
      </c>
      <c r="C39" s="347">
        <v>11686</v>
      </c>
      <c r="D39" s="325">
        <v>2</v>
      </c>
      <c r="E39" s="348">
        <f>D39/C39*100000</f>
        <v>17.114495978093444</v>
      </c>
      <c r="F39" s="348">
        <f>C39/D39/100</f>
        <v>58.43</v>
      </c>
      <c r="G39" s="349">
        <v>6</v>
      </c>
      <c r="H39" s="348">
        <f t="shared" si="8"/>
        <v>51.34348793428033</v>
      </c>
      <c r="I39" s="348">
        <f t="shared" si="9"/>
        <v>19.476666666666667</v>
      </c>
      <c r="J39" s="349">
        <v>4</v>
      </c>
      <c r="K39" s="348">
        <f t="shared" si="10"/>
        <v>34.22899195618689</v>
      </c>
      <c r="L39" s="350">
        <f t="shared" si="11"/>
        <v>29.215</v>
      </c>
      <c r="M39" s="319"/>
      <c r="N39" s="312"/>
      <c r="O39" s="312"/>
      <c r="P39" s="312"/>
      <c r="Q39" s="312"/>
    </row>
    <row r="40" spans="1:17" ht="18" customHeight="1">
      <c r="A40" s="346"/>
      <c r="B40" s="326" t="s">
        <v>115</v>
      </c>
      <c r="C40" s="347">
        <v>7439</v>
      </c>
      <c r="D40" s="378" t="s">
        <v>273</v>
      </c>
      <c r="E40" s="379" t="s">
        <v>273</v>
      </c>
      <c r="F40" s="379" t="s">
        <v>273</v>
      </c>
      <c r="G40" s="349">
        <v>3</v>
      </c>
      <c r="H40" s="348">
        <f t="shared" si="8"/>
        <v>40.32800107541336</v>
      </c>
      <c r="I40" s="348">
        <f t="shared" si="9"/>
        <v>24.796666666666667</v>
      </c>
      <c r="J40" s="349">
        <v>2</v>
      </c>
      <c r="K40" s="348">
        <f t="shared" si="10"/>
        <v>26.885334050275578</v>
      </c>
      <c r="L40" s="350">
        <f t="shared" si="11"/>
        <v>37.195</v>
      </c>
      <c r="M40" s="319"/>
      <c r="N40" s="312"/>
      <c r="O40" s="312"/>
      <c r="P40" s="312"/>
      <c r="Q40" s="312"/>
    </row>
    <row r="41" spans="1:17" ht="18" customHeight="1">
      <c r="A41" s="346"/>
      <c r="B41" s="326" t="s">
        <v>116</v>
      </c>
      <c r="C41" s="347">
        <v>6206</v>
      </c>
      <c r="D41" s="378" t="s">
        <v>273</v>
      </c>
      <c r="E41" s="379" t="s">
        <v>273</v>
      </c>
      <c r="F41" s="379" t="s">
        <v>273</v>
      </c>
      <c r="G41" s="349">
        <v>3</v>
      </c>
      <c r="H41" s="348">
        <f t="shared" si="8"/>
        <v>48.340315823396715</v>
      </c>
      <c r="I41" s="348">
        <f t="shared" si="9"/>
        <v>20.686666666666664</v>
      </c>
      <c r="J41" s="349">
        <v>2</v>
      </c>
      <c r="K41" s="348">
        <f t="shared" si="10"/>
        <v>32.22687721559781</v>
      </c>
      <c r="L41" s="350">
        <f t="shared" si="11"/>
        <v>31.03</v>
      </c>
      <c r="M41" s="319"/>
      <c r="N41" s="312"/>
      <c r="O41" s="312"/>
      <c r="P41" s="312"/>
      <c r="Q41" s="312"/>
    </row>
    <row r="42" spans="1:17" ht="18" customHeight="1">
      <c r="A42" s="346"/>
      <c r="B42" s="326" t="s">
        <v>117</v>
      </c>
      <c r="C42" s="347">
        <v>7950</v>
      </c>
      <c r="D42" s="325">
        <v>1</v>
      </c>
      <c r="E42" s="348">
        <f aca="true" t="shared" si="12" ref="E42:E50">D42/C42*100000</f>
        <v>12.578616352201257</v>
      </c>
      <c r="F42" s="348">
        <f aca="true" t="shared" si="13" ref="F42:F50">C42/D42/100</f>
        <v>79.5</v>
      </c>
      <c r="G42" s="349">
        <v>5</v>
      </c>
      <c r="H42" s="348">
        <f t="shared" si="8"/>
        <v>62.893081761006286</v>
      </c>
      <c r="I42" s="348">
        <f t="shared" si="9"/>
        <v>15.9</v>
      </c>
      <c r="J42" s="349">
        <v>2</v>
      </c>
      <c r="K42" s="348">
        <f t="shared" si="10"/>
        <v>25.157232704402514</v>
      </c>
      <c r="L42" s="350">
        <f t="shared" si="11"/>
        <v>39.75</v>
      </c>
      <c r="M42" s="319"/>
      <c r="N42" s="312"/>
      <c r="O42" s="312"/>
      <c r="P42" s="312"/>
      <c r="Q42" s="312"/>
    </row>
    <row r="43" spans="1:17" ht="18" customHeight="1">
      <c r="A43" s="339" t="s">
        <v>215</v>
      </c>
      <c r="B43" s="340"/>
      <c r="C43" s="341">
        <f>C44+C45</f>
        <v>86117</v>
      </c>
      <c r="D43" s="342">
        <f>SUM(D44:D45)</f>
        <v>7</v>
      </c>
      <c r="E43" s="343">
        <f t="shared" si="12"/>
        <v>8.128476375164022</v>
      </c>
      <c r="F43" s="343">
        <f t="shared" si="13"/>
        <v>123.02428571428571</v>
      </c>
      <c r="G43" s="344">
        <f>SUM(G44:G45)</f>
        <v>67</v>
      </c>
      <c r="H43" s="343">
        <f t="shared" si="8"/>
        <v>77.80113101942706</v>
      </c>
      <c r="I43" s="343">
        <f t="shared" si="9"/>
        <v>12.853283582089553</v>
      </c>
      <c r="J43" s="344">
        <f>SUM(J44:J45)</f>
        <v>45</v>
      </c>
      <c r="K43" s="343">
        <f t="shared" si="10"/>
        <v>52.25449098319728</v>
      </c>
      <c r="L43" s="345">
        <f t="shared" si="11"/>
        <v>19.13711111111111</v>
      </c>
      <c r="M43" s="319"/>
      <c r="N43" s="312"/>
      <c r="O43" s="312"/>
      <c r="P43" s="312"/>
      <c r="Q43" s="312"/>
    </row>
    <row r="44" spans="1:17" ht="18" customHeight="1">
      <c r="A44" s="346"/>
      <c r="B44" s="326" t="s">
        <v>118</v>
      </c>
      <c r="C44" s="347">
        <v>76682</v>
      </c>
      <c r="D44" s="325">
        <v>6</v>
      </c>
      <c r="E44" s="348">
        <f t="shared" si="12"/>
        <v>7.824522052111316</v>
      </c>
      <c r="F44" s="348">
        <f t="shared" si="13"/>
        <v>127.80333333333334</v>
      </c>
      <c r="G44" s="349">
        <v>64</v>
      </c>
      <c r="H44" s="348">
        <f t="shared" si="8"/>
        <v>83.46156855585404</v>
      </c>
      <c r="I44" s="348">
        <f t="shared" si="9"/>
        <v>11.9815625</v>
      </c>
      <c r="J44" s="349">
        <v>41</v>
      </c>
      <c r="K44" s="348">
        <f t="shared" si="10"/>
        <v>53.467567356093994</v>
      </c>
      <c r="L44" s="350">
        <f t="shared" si="11"/>
        <v>18.702926829268293</v>
      </c>
      <c r="M44" s="319"/>
      <c r="N44" s="312"/>
      <c r="O44" s="312"/>
      <c r="P44" s="312"/>
      <c r="Q44" s="312"/>
    </row>
    <row r="45" spans="1:17" ht="18" customHeight="1">
      <c r="A45" s="346"/>
      <c r="B45" s="326" t="s">
        <v>119</v>
      </c>
      <c r="C45" s="347">
        <v>9435</v>
      </c>
      <c r="D45" s="325">
        <v>1</v>
      </c>
      <c r="E45" s="348">
        <f t="shared" si="12"/>
        <v>10.598834128245894</v>
      </c>
      <c r="F45" s="348">
        <f t="shared" si="13"/>
        <v>94.35</v>
      </c>
      <c r="G45" s="349">
        <v>3</v>
      </c>
      <c r="H45" s="348">
        <f t="shared" si="8"/>
        <v>31.79650238473768</v>
      </c>
      <c r="I45" s="348">
        <f t="shared" si="9"/>
        <v>31.45</v>
      </c>
      <c r="J45" s="349">
        <v>4</v>
      </c>
      <c r="K45" s="348">
        <f t="shared" si="10"/>
        <v>42.395336512983576</v>
      </c>
      <c r="L45" s="350">
        <f t="shared" si="11"/>
        <v>23.5875</v>
      </c>
      <c r="M45" s="319"/>
      <c r="N45" s="312"/>
      <c r="O45" s="312"/>
      <c r="P45" s="312"/>
      <c r="Q45" s="312"/>
    </row>
    <row r="46" spans="1:17" ht="18" customHeight="1">
      <c r="A46" s="339" t="s">
        <v>216</v>
      </c>
      <c r="B46" s="340" t="s">
        <v>120</v>
      </c>
      <c r="C46" s="341">
        <v>51104</v>
      </c>
      <c r="D46" s="342">
        <v>2</v>
      </c>
      <c r="E46" s="343">
        <f t="shared" si="12"/>
        <v>3.913587977457733</v>
      </c>
      <c r="F46" s="343">
        <f t="shared" si="13"/>
        <v>255.52</v>
      </c>
      <c r="G46" s="344">
        <v>27</v>
      </c>
      <c r="H46" s="343">
        <f t="shared" si="8"/>
        <v>52.8334376956794</v>
      </c>
      <c r="I46" s="343">
        <f t="shared" si="9"/>
        <v>18.927407407407408</v>
      </c>
      <c r="J46" s="344">
        <v>18</v>
      </c>
      <c r="K46" s="343">
        <f t="shared" si="10"/>
        <v>35.222291797119595</v>
      </c>
      <c r="L46" s="345">
        <f t="shared" si="11"/>
        <v>28.391111111111112</v>
      </c>
      <c r="M46" s="319"/>
      <c r="N46" s="312"/>
      <c r="O46" s="312"/>
      <c r="P46" s="312"/>
      <c r="Q46" s="312"/>
    </row>
    <row r="47" spans="1:17" ht="18" customHeight="1">
      <c r="A47" s="339" t="s">
        <v>217</v>
      </c>
      <c r="B47" s="340"/>
      <c r="C47" s="341">
        <f>SUM(C48:C51)</f>
        <v>90120</v>
      </c>
      <c r="D47" s="342">
        <f>SUM(D48:D51)</f>
        <v>7</v>
      </c>
      <c r="E47" s="343">
        <f t="shared" si="12"/>
        <v>7.767421216156236</v>
      </c>
      <c r="F47" s="343">
        <f t="shared" si="13"/>
        <v>128.74285714285713</v>
      </c>
      <c r="G47" s="344">
        <f>SUM(G48:G51)</f>
        <v>58</v>
      </c>
      <c r="H47" s="343">
        <f t="shared" si="8"/>
        <v>64.35863293386596</v>
      </c>
      <c r="I47" s="343">
        <f t="shared" si="9"/>
        <v>15.537931034482758</v>
      </c>
      <c r="J47" s="344">
        <f>SUM(J48:J51)</f>
        <v>37</v>
      </c>
      <c r="K47" s="343">
        <f t="shared" si="10"/>
        <v>41.056369285397246</v>
      </c>
      <c r="L47" s="345">
        <f t="shared" si="11"/>
        <v>24.35675675675676</v>
      </c>
      <c r="M47" s="319"/>
      <c r="N47" s="312"/>
      <c r="O47" s="312"/>
      <c r="P47" s="312"/>
      <c r="Q47" s="312"/>
    </row>
    <row r="48" spans="1:17" ht="18" customHeight="1">
      <c r="A48" s="346"/>
      <c r="B48" s="326" t="s">
        <v>121</v>
      </c>
      <c r="C48" s="347">
        <v>49432</v>
      </c>
      <c r="D48" s="325">
        <v>4</v>
      </c>
      <c r="E48" s="348">
        <f t="shared" si="12"/>
        <v>8.09192425958893</v>
      </c>
      <c r="F48" s="348">
        <f t="shared" si="13"/>
        <v>123.58</v>
      </c>
      <c r="G48" s="349">
        <v>33</v>
      </c>
      <c r="H48" s="348">
        <f t="shared" si="8"/>
        <v>66.75837514160867</v>
      </c>
      <c r="I48" s="348">
        <f t="shared" si="9"/>
        <v>14.97939393939394</v>
      </c>
      <c r="J48" s="349">
        <v>19</v>
      </c>
      <c r="K48" s="348">
        <f t="shared" si="10"/>
        <v>38.43664023304742</v>
      </c>
      <c r="L48" s="350">
        <f t="shared" si="11"/>
        <v>26.01684210526316</v>
      </c>
      <c r="M48" s="319"/>
      <c r="N48" s="312"/>
      <c r="O48" s="312"/>
      <c r="P48" s="312"/>
      <c r="Q48" s="312"/>
    </row>
    <row r="49" spans="1:17" ht="18" customHeight="1">
      <c r="A49" s="346"/>
      <c r="B49" s="326" t="s">
        <v>122</v>
      </c>
      <c r="C49" s="347">
        <v>21545</v>
      </c>
      <c r="D49" s="325">
        <v>2</v>
      </c>
      <c r="E49" s="348">
        <f t="shared" si="12"/>
        <v>9.282896263634253</v>
      </c>
      <c r="F49" s="348">
        <f t="shared" si="13"/>
        <v>107.725</v>
      </c>
      <c r="G49" s="349">
        <v>14</v>
      </c>
      <c r="H49" s="348">
        <f t="shared" si="8"/>
        <v>64.98027384543978</v>
      </c>
      <c r="I49" s="348">
        <f t="shared" si="9"/>
        <v>15.389285714285712</v>
      </c>
      <c r="J49" s="349">
        <v>9</v>
      </c>
      <c r="K49" s="348">
        <f t="shared" si="10"/>
        <v>41.77303318635414</v>
      </c>
      <c r="L49" s="350">
        <f t="shared" si="11"/>
        <v>23.938888888888886</v>
      </c>
      <c r="M49" s="319"/>
      <c r="N49" s="312"/>
      <c r="O49" s="312"/>
      <c r="P49" s="312"/>
      <c r="Q49" s="312"/>
    </row>
    <row r="50" spans="1:17" ht="18" customHeight="1">
      <c r="A50" s="346"/>
      <c r="B50" s="326" t="s">
        <v>123</v>
      </c>
      <c r="C50" s="347">
        <v>11823</v>
      </c>
      <c r="D50" s="325">
        <v>1</v>
      </c>
      <c r="E50" s="348">
        <f t="shared" si="12"/>
        <v>8.45809016324114</v>
      </c>
      <c r="F50" s="348">
        <f t="shared" si="13"/>
        <v>118.23</v>
      </c>
      <c r="G50" s="349">
        <v>8</v>
      </c>
      <c r="H50" s="348">
        <f t="shared" si="8"/>
        <v>67.66472130592912</v>
      </c>
      <c r="I50" s="348">
        <f t="shared" si="9"/>
        <v>14.77875</v>
      </c>
      <c r="J50" s="349">
        <v>5</v>
      </c>
      <c r="K50" s="348">
        <f t="shared" si="10"/>
        <v>42.2904508162057</v>
      </c>
      <c r="L50" s="350">
        <f t="shared" si="11"/>
        <v>23.646</v>
      </c>
      <c r="M50" s="319"/>
      <c r="N50" s="312"/>
      <c r="O50" s="312"/>
      <c r="P50" s="312"/>
      <c r="Q50" s="312"/>
    </row>
    <row r="51" spans="1:17" ht="18" customHeight="1">
      <c r="A51" s="346"/>
      <c r="B51" s="326" t="s">
        <v>124</v>
      </c>
      <c r="C51" s="347">
        <v>7320</v>
      </c>
      <c r="D51" s="378" t="s">
        <v>273</v>
      </c>
      <c r="E51" s="379" t="s">
        <v>273</v>
      </c>
      <c r="F51" s="379" t="s">
        <v>273</v>
      </c>
      <c r="G51" s="349">
        <v>3</v>
      </c>
      <c r="H51" s="348">
        <f t="shared" si="8"/>
        <v>40.98360655737705</v>
      </c>
      <c r="I51" s="348">
        <f t="shared" si="9"/>
        <v>24.4</v>
      </c>
      <c r="J51" s="349">
        <v>4</v>
      </c>
      <c r="K51" s="348">
        <f t="shared" si="10"/>
        <v>54.6448087431694</v>
      </c>
      <c r="L51" s="350">
        <f t="shared" si="11"/>
        <v>18.3</v>
      </c>
      <c r="M51" s="319"/>
      <c r="N51" s="312"/>
      <c r="O51" s="312"/>
      <c r="P51" s="312"/>
      <c r="Q51" s="312"/>
    </row>
    <row r="52" spans="1:13" s="338" customFormat="1" ht="18" customHeight="1">
      <c r="A52" s="351" t="s">
        <v>218</v>
      </c>
      <c r="B52" s="352"/>
      <c r="C52" s="353">
        <f>+C53+C54</f>
        <v>577018</v>
      </c>
      <c r="D52" s="380">
        <f>+D53+D54</f>
        <v>44</v>
      </c>
      <c r="E52" s="381">
        <f>D52/C52*100000</f>
        <v>7.625412032206967</v>
      </c>
      <c r="F52" s="382">
        <f>C52/D52/100</f>
        <v>131.14045454545453</v>
      </c>
      <c r="G52" s="380">
        <f>+G53+G54</f>
        <v>400</v>
      </c>
      <c r="H52" s="381">
        <f t="shared" si="8"/>
        <v>69.32192756551788</v>
      </c>
      <c r="I52" s="383">
        <f t="shared" si="9"/>
        <v>14.425450000000001</v>
      </c>
      <c r="J52" s="380">
        <f>+J53+J54</f>
        <v>281</v>
      </c>
      <c r="K52" s="334">
        <f t="shared" si="10"/>
        <v>48.69865411477632</v>
      </c>
      <c r="L52" s="336">
        <f t="shared" si="11"/>
        <v>20.534448398576515</v>
      </c>
      <c r="M52" s="337"/>
    </row>
    <row r="53" spans="1:17" ht="18" customHeight="1">
      <c r="A53" s="339" t="s">
        <v>219</v>
      </c>
      <c r="B53" s="340" t="s">
        <v>125</v>
      </c>
      <c r="C53" s="341">
        <v>478309</v>
      </c>
      <c r="D53" s="342">
        <v>40</v>
      </c>
      <c r="E53" s="343">
        <f>D53/C53*100000</f>
        <v>8.36279476238164</v>
      </c>
      <c r="F53" s="343">
        <f>C53/D53/100</f>
        <v>119.57725</v>
      </c>
      <c r="G53" s="344">
        <v>342</v>
      </c>
      <c r="H53" s="343">
        <f>G53/C53*100000</f>
        <v>71.50189521836302</v>
      </c>
      <c r="I53" s="343">
        <f>C53/G53/100</f>
        <v>13.985643274853802</v>
      </c>
      <c r="J53" s="344">
        <v>250</v>
      </c>
      <c r="K53" s="343">
        <f>J53/C53*100000</f>
        <v>52.267467264885255</v>
      </c>
      <c r="L53" s="345">
        <f>C53/J53/100</f>
        <v>19.132360000000002</v>
      </c>
      <c r="M53" s="319"/>
      <c r="N53" s="312"/>
      <c r="O53" s="312"/>
      <c r="P53" s="312"/>
      <c r="Q53" s="312"/>
    </row>
    <row r="54" spans="1:17" ht="18" customHeight="1">
      <c r="A54" s="368" t="s">
        <v>220</v>
      </c>
      <c r="B54" s="340"/>
      <c r="C54" s="341">
        <f>SUM(C55:C61)</f>
        <v>98709</v>
      </c>
      <c r="D54" s="369">
        <f>+SUM(D55:D61)</f>
        <v>4</v>
      </c>
      <c r="E54" s="370">
        <f>D54/C54*100000</f>
        <v>4.052315391706937</v>
      </c>
      <c r="F54" s="370">
        <f>C54/D54/100</f>
        <v>246.7725</v>
      </c>
      <c r="G54" s="371">
        <f>SUM(G55:G61)</f>
        <v>58</v>
      </c>
      <c r="H54" s="370">
        <f aca="true" t="shared" si="14" ref="H54:H62">G54/C54*100000</f>
        <v>58.75857317975058</v>
      </c>
      <c r="I54" s="370">
        <f aca="true" t="shared" si="15" ref="I54:I62">C54/G54/100</f>
        <v>17.018793103448278</v>
      </c>
      <c r="J54" s="371">
        <f>SUM(J55:J61)</f>
        <v>31</v>
      </c>
      <c r="K54" s="370">
        <f aca="true" t="shared" si="16" ref="K54:K62">J54/C54*100000</f>
        <v>31.40544428572876</v>
      </c>
      <c r="L54" s="345">
        <f aca="true" t="shared" si="17" ref="L54:L62">C54/J54/100</f>
        <v>31.841612903225805</v>
      </c>
      <c r="M54" s="319"/>
      <c r="N54" s="312"/>
      <c r="O54" s="312"/>
      <c r="P54" s="312"/>
      <c r="Q54" s="312"/>
    </row>
    <row r="55" spans="1:17" ht="18" customHeight="1">
      <c r="A55" s="372"/>
      <c r="B55" s="326" t="s">
        <v>126</v>
      </c>
      <c r="C55" s="347">
        <v>8978</v>
      </c>
      <c r="D55" s="376" t="s">
        <v>273</v>
      </c>
      <c r="E55" s="377" t="s">
        <v>273</v>
      </c>
      <c r="F55" s="377" t="s">
        <v>273</v>
      </c>
      <c r="G55" s="375">
        <v>4</v>
      </c>
      <c r="H55" s="374">
        <f t="shared" si="14"/>
        <v>44.55335263978615</v>
      </c>
      <c r="I55" s="374">
        <f t="shared" si="15"/>
        <v>22.445</v>
      </c>
      <c r="J55" s="375">
        <v>3</v>
      </c>
      <c r="K55" s="374">
        <f t="shared" si="16"/>
        <v>33.415014479839606</v>
      </c>
      <c r="L55" s="350">
        <f t="shared" si="17"/>
        <v>29.926666666666666</v>
      </c>
      <c r="M55" s="319"/>
      <c r="N55" s="312"/>
      <c r="O55" s="312"/>
      <c r="P55" s="312"/>
      <c r="Q55" s="312"/>
    </row>
    <row r="56" spans="1:17" ht="18" customHeight="1">
      <c r="A56" s="372"/>
      <c r="B56" s="326" t="s">
        <v>127</v>
      </c>
      <c r="C56" s="347">
        <v>21952</v>
      </c>
      <c r="D56" s="373">
        <v>1</v>
      </c>
      <c r="E56" s="374">
        <f>D56/C56*100000</f>
        <v>4.555393586005831</v>
      </c>
      <c r="F56" s="374">
        <f>C56/D56/100</f>
        <v>219.52</v>
      </c>
      <c r="G56" s="375">
        <v>9</v>
      </c>
      <c r="H56" s="374">
        <f t="shared" si="14"/>
        <v>40.99854227405248</v>
      </c>
      <c r="I56" s="374">
        <f t="shared" si="15"/>
        <v>24.391111111111112</v>
      </c>
      <c r="J56" s="375">
        <v>5</v>
      </c>
      <c r="K56" s="374">
        <f t="shared" si="16"/>
        <v>22.776967930029155</v>
      </c>
      <c r="L56" s="350">
        <f t="shared" si="17"/>
        <v>43.903999999999996</v>
      </c>
      <c r="M56" s="319"/>
      <c r="N56" s="312"/>
      <c r="O56" s="312"/>
      <c r="P56" s="312"/>
      <c r="Q56" s="312"/>
    </row>
    <row r="57" spans="1:17" ht="18" customHeight="1">
      <c r="A57" s="372"/>
      <c r="B57" s="326" t="s">
        <v>128</v>
      </c>
      <c r="C57" s="347">
        <v>8261</v>
      </c>
      <c r="D57" s="373">
        <v>1</v>
      </c>
      <c r="E57" s="374">
        <f>D57/C57*100000</f>
        <v>12.10507202517855</v>
      </c>
      <c r="F57" s="374">
        <f>C57/D57/100</f>
        <v>82.61</v>
      </c>
      <c r="G57" s="375">
        <v>6</v>
      </c>
      <c r="H57" s="374">
        <f t="shared" si="14"/>
        <v>72.6304321510713</v>
      </c>
      <c r="I57" s="374">
        <f t="shared" si="15"/>
        <v>13.768333333333333</v>
      </c>
      <c r="J57" s="375">
        <v>2</v>
      </c>
      <c r="K57" s="374">
        <f t="shared" si="16"/>
        <v>24.2101440503571</v>
      </c>
      <c r="L57" s="350">
        <f t="shared" si="17"/>
        <v>41.305</v>
      </c>
      <c r="M57" s="319"/>
      <c r="N57" s="312"/>
      <c r="O57" s="312"/>
      <c r="P57" s="312"/>
      <c r="Q57" s="312"/>
    </row>
    <row r="58" spans="1:17" ht="18" customHeight="1">
      <c r="A58" s="372"/>
      <c r="B58" s="326" t="s">
        <v>129</v>
      </c>
      <c r="C58" s="347">
        <v>14812</v>
      </c>
      <c r="D58" s="376" t="s">
        <v>273</v>
      </c>
      <c r="E58" s="377" t="s">
        <v>273</v>
      </c>
      <c r="F58" s="377" t="s">
        <v>273</v>
      </c>
      <c r="G58" s="375">
        <v>6</v>
      </c>
      <c r="H58" s="374">
        <f t="shared" si="14"/>
        <v>40.50769646232784</v>
      </c>
      <c r="I58" s="374">
        <f t="shared" si="15"/>
        <v>24.686666666666664</v>
      </c>
      <c r="J58" s="375">
        <v>4</v>
      </c>
      <c r="K58" s="374">
        <f t="shared" si="16"/>
        <v>27.005130974885226</v>
      </c>
      <c r="L58" s="350">
        <f t="shared" si="17"/>
        <v>37.03</v>
      </c>
      <c r="M58" s="319"/>
      <c r="N58" s="312"/>
      <c r="O58" s="312"/>
      <c r="P58" s="312"/>
      <c r="Q58" s="312"/>
    </row>
    <row r="59" spans="1:17" ht="18" customHeight="1">
      <c r="A59" s="372"/>
      <c r="B59" s="326" t="s">
        <v>130</v>
      </c>
      <c r="C59" s="347">
        <v>19582</v>
      </c>
      <c r="D59" s="373">
        <v>2</v>
      </c>
      <c r="E59" s="374">
        <f>D59/C59*100000</f>
        <v>10.21346134204882</v>
      </c>
      <c r="F59" s="374">
        <f>C59/D59/100</f>
        <v>97.91</v>
      </c>
      <c r="G59" s="375">
        <v>17</v>
      </c>
      <c r="H59" s="374">
        <f t="shared" si="14"/>
        <v>86.81442140741497</v>
      </c>
      <c r="I59" s="374">
        <f t="shared" si="15"/>
        <v>11.518823529411765</v>
      </c>
      <c r="J59" s="375">
        <v>8</v>
      </c>
      <c r="K59" s="374">
        <f t="shared" si="16"/>
        <v>40.85384536819528</v>
      </c>
      <c r="L59" s="350">
        <f t="shared" si="17"/>
        <v>24.4775</v>
      </c>
      <c r="M59" s="319"/>
      <c r="N59" s="312"/>
      <c r="O59" s="312"/>
      <c r="P59" s="312"/>
      <c r="Q59" s="312"/>
    </row>
    <row r="60" spans="1:17" ht="18" customHeight="1">
      <c r="A60" s="372"/>
      <c r="B60" s="326" t="s">
        <v>131</v>
      </c>
      <c r="C60" s="347">
        <v>19885</v>
      </c>
      <c r="D60" s="376" t="s">
        <v>273</v>
      </c>
      <c r="E60" s="377" t="s">
        <v>273</v>
      </c>
      <c r="F60" s="377" t="s">
        <v>273</v>
      </c>
      <c r="G60" s="375">
        <v>11</v>
      </c>
      <c r="H60" s="374">
        <f t="shared" si="14"/>
        <v>55.31807895398542</v>
      </c>
      <c r="I60" s="374">
        <f t="shared" si="15"/>
        <v>18.077272727272728</v>
      </c>
      <c r="J60" s="375">
        <v>8</v>
      </c>
      <c r="K60" s="374">
        <f t="shared" si="16"/>
        <v>40.23133014835303</v>
      </c>
      <c r="L60" s="350">
        <f t="shared" si="17"/>
        <v>24.85625</v>
      </c>
      <c r="M60" s="319"/>
      <c r="N60" s="312"/>
      <c r="O60" s="312"/>
      <c r="P60" s="312"/>
      <c r="Q60" s="312"/>
    </row>
    <row r="61" spans="1:17" ht="18" customHeight="1">
      <c r="A61" s="384"/>
      <c r="B61" s="385" t="s">
        <v>132</v>
      </c>
      <c r="C61" s="386">
        <v>5239</v>
      </c>
      <c r="D61" s="387" t="s">
        <v>273</v>
      </c>
      <c r="E61" s="388" t="s">
        <v>273</v>
      </c>
      <c r="F61" s="388" t="s">
        <v>273</v>
      </c>
      <c r="G61" s="389">
        <v>5</v>
      </c>
      <c r="H61" s="390">
        <f t="shared" si="14"/>
        <v>95.4380606986066</v>
      </c>
      <c r="I61" s="390">
        <f t="shared" si="15"/>
        <v>10.478</v>
      </c>
      <c r="J61" s="389">
        <v>1</v>
      </c>
      <c r="K61" s="390">
        <f t="shared" si="16"/>
        <v>19.08761213972132</v>
      </c>
      <c r="L61" s="391">
        <f t="shared" si="17"/>
        <v>52.39</v>
      </c>
      <c r="M61" s="319"/>
      <c r="N61" s="312"/>
      <c r="O61" s="312"/>
      <c r="P61" s="312"/>
      <c r="Q61" s="312"/>
    </row>
    <row r="62" spans="1:13" s="338" customFormat="1" ht="18" customHeight="1">
      <c r="A62" s="392" t="s">
        <v>221</v>
      </c>
      <c r="B62" s="363"/>
      <c r="C62" s="364">
        <f>+C63+C75+C79+C84</f>
        <v>293625</v>
      </c>
      <c r="D62" s="393">
        <f>+D63+D75+D79+D84</f>
        <v>21</v>
      </c>
      <c r="E62" s="381">
        <f>D62/C62*100000</f>
        <v>7.1519795657726695</v>
      </c>
      <c r="F62" s="382">
        <f>C62/D62/100</f>
        <v>139.82142857142856</v>
      </c>
      <c r="G62" s="394">
        <f>+G63+G75+G79+G84</f>
        <v>186</v>
      </c>
      <c r="H62" s="381">
        <f t="shared" si="14"/>
        <v>63.34610472541507</v>
      </c>
      <c r="I62" s="383">
        <f t="shared" si="15"/>
        <v>15.786290322580646</v>
      </c>
      <c r="J62" s="364">
        <f>+J63+J75+J79+J84</f>
        <v>109</v>
      </c>
      <c r="K62" s="334">
        <f t="shared" si="16"/>
        <v>37.122179650915285</v>
      </c>
      <c r="L62" s="336">
        <f t="shared" si="17"/>
        <v>26.938073394495415</v>
      </c>
      <c r="M62" s="337"/>
    </row>
    <row r="63" spans="1:17" ht="18" customHeight="1">
      <c r="A63" s="368" t="s">
        <v>222</v>
      </c>
      <c r="B63" s="340"/>
      <c r="C63" s="341">
        <f>SUM(C64:C68)</f>
        <v>115167</v>
      </c>
      <c r="D63" s="342">
        <f>SUM(D64:D68)</f>
        <v>9</v>
      </c>
      <c r="E63" s="343">
        <f aca="true" t="shared" si="18" ref="E63:E68">D63/C63*100000</f>
        <v>7.81473859699393</v>
      </c>
      <c r="F63" s="343">
        <f aca="true" t="shared" si="19" ref="F63:F68">C63/D63/100</f>
        <v>127.96333333333334</v>
      </c>
      <c r="G63" s="344">
        <f>SUM(G64:G68)</f>
        <v>59</v>
      </c>
      <c r="H63" s="343">
        <f t="shared" si="8"/>
        <v>51.22995302473799</v>
      </c>
      <c r="I63" s="343">
        <f t="shared" si="9"/>
        <v>19.519830508474577</v>
      </c>
      <c r="J63" s="344">
        <f>SUM(J64:J68)</f>
        <v>42</v>
      </c>
      <c r="K63" s="343">
        <f t="shared" si="10"/>
        <v>36.46878011930501</v>
      </c>
      <c r="L63" s="345">
        <f t="shared" si="11"/>
        <v>27.420714285714283</v>
      </c>
      <c r="M63" s="319"/>
      <c r="N63" s="312"/>
      <c r="O63" s="312"/>
      <c r="P63" s="312"/>
      <c r="Q63" s="312"/>
    </row>
    <row r="64" spans="1:17" ht="18" customHeight="1">
      <c r="A64" s="372"/>
      <c r="B64" s="326" t="s">
        <v>133</v>
      </c>
      <c r="C64" s="347">
        <v>40550</v>
      </c>
      <c r="D64" s="325">
        <v>5</v>
      </c>
      <c r="E64" s="348">
        <f t="shared" si="18"/>
        <v>12.330456226880393</v>
      </c>
      <c r="F64" s="348">
        <f t="shared" si="19"/>
        <v>81.1</v>
      </c>
      <c r="G64" s="349">
        <v>24</v>
      </c>
      <c r="H64" s="348">
        <f t="shared" si="8"/>
        <v>59.1861898890259</v>
      </c>
      <c r="I64" s="348">
        <f t="shared" si="9"/>
        <v>16.895833333333332</v>
      </c>
      <c r="J64" s="349">
        <v>17</v>
      </c>
      <c r="K64" s="348">
        <f t="shared" si="10"/>
        <v>41.92355117139334</v>
      </c>
      <c r="L64" s="350">
        <f t="shared" si="11"/>
        <v>23.85294117647059</v>
      </c>
      <c r="M64" s="319"/>
      <c r="N64" s="312"/>
      <c r="O64" s="312"/>
      <c r="P64" s="312"/>
      <c r="Q64" s="312"/>
    </row>
    <row r="65" spans="1:17" ht="18" customHeight="1">
      <c r="A65" s="372"/>
      <c r="B65" s="326" t="s">
        <v>134</v>
      </c>
      <c r="C65" s="347">
        <v>17363</v>
      </c>
      <c r="D65" s="325">
        <v>1</v>
      </c>
      <c r="E65" s="348">
        <f t="shared" si="18"/>
        <v>5.759373380176237</v>
      </c>
      <c r="F65" s="348">
        <f t="shared" si="19"/>
        <v>173.63</v>
      </c>
      <c r="G65" s="349">
        <v>5</v>
      </c>
      <c r="H65" s="348">
        <f t="shared" si="8"/>
        <v>28.796866900881184</v>
      </c>
      <c r="I65" s="348">
        <f t="shared" si="9"/>
        <v>34.726</v>
      </c>
      <c r="J65" s="349">
        <v>3</v>
      </c>
      <c r="K65" s="348">
        <f t="shared" si="10"/>
        <v>17.27812014052871</v>
      </c>
      <c r="L65" s="350">
        <f t="shared" si="11"/>
        <v>57.87666666666667</v>
      </c>
      <c r="M65" s="319"/>
      <c r="N65" s="312"/>
      <c r="O65" s="312"/>
      <c r="P65" s="312"/>
      <c r="Q65" s="312"/>
    </row>
    <row r="66" spans="1:17" ht="18" customHeight="1">
      <c r="A66" s="372"/>
      <c r="B66" s="326" t="s">
        <v>135</v>
      </c>
      <c r="C66" s="347">
        <v>13107</v>
      </c>
      <c r="D66" s="325">
        <v>1</v>
      </c>
      <c r="E66" s="348">
        <f t="shared" si="18"/>
        <v>7.629510948348211</v>
      </c>
      <c r="F66" s="348">
        <f t="shared" si="19"/>
        <v>131.07</v>
      </c>
      <c r="G66" s="349">
        <v>7</v>
      </c>
      <c r="H66" s="348">
        <f aca="true" t="shared" si="20" ref="H66:H96">G66/C66*100000</f>
        <v>53.40657663843748</v>
      </c>
      <c r="I66" s="348">
        <f aca="true" t="shared" si="21" ref="I66:I96">C66/G66/100</f>
        <v>18.724285714285713</v>
      </c>
      <c r="J66" s="349">
        <v>5</v>
      </c>
      <c r="K66" s="348">
        <f aca="true" t="shared" si="22" ref="K66:K96">J66/C66*100000</f>
        <v>38.147554741741054</v>
      </c>
      <c r="L66" s="350">
        <f aca="true" t="shared" si="23" ref="L66:L101">C66/J66/100</f>
        <v>26.214000000000002</v>
      </c>
      <c r="M66" s="319"/>
      <c r="N66" s="312"/>
      <c r="O66" s="312"/>
      <c r="P66" s="312"/>
      <c r="Q66" s="312"/>
    </row>
    <row r="67" spans="1:17" ht="18" customHeight="1">
      <c r="A67" s="372"/>
      <c r="B67" s="326" t="s">
        <v>136</v>
      </c>
      <c r="C67" s="347">
        <v>12187</v>
      </c>
      <c r="D67" s="325">
        <v>1</v>
      </c>
      <c r="E67" s="348">
        <f t="shared" si="18"/>
        <v>8.205464839583163</v>
      </c>
      <c r="F67" s="348">
        <f t="shared" si="19"/>
        <v>121.87</v>
      </c>
      <c r="G67" s="349">
        <v>6</v>
      </c>
      <c r="H67" s="348">
        <f t="shared" si="20"/>
        <v>49.232789037498975</v>
      </c>
      <c r="I67" s="348">
        <f t="shared" si="21"/>
        <v>20.311666666666667</v>
      </c>
      <c r="J67" s="349">
        <v>4</v>
      </c>
      <c r="K67" s="348">
        <f t="shared" si="22"/>
        <v>32.82185935833265</v>
      </c>
      <c r="L67" s="350">
        <f t="shared" si="23"/>
        <v>30.4675</v>
      </c>
      <c r="M67" s="319"/>
      <c r="N67" s="312"/>
      <c r="O67" s="312"/>
      <c r="P67" s="312"/>
      <c r="Q67" s="312"/>
    </row>
    <row r="68" spans="1:17" ht="18" customHeight="1">
      <c r="A68" s="395"/>
      <c r="B68" s="396" t="s">
        <v>137</v>
      </c>
      <c r="C68" s="397">
        <v>31960</v>
      </c>
      <c r="D68" s="398">
        <v>1</v>
      </c>
      <c r="E68" s="399">
        <f t="shared" si="18"/>
        <v>3.1289111389236544</v>
      </c>
      <c r="F68" s="399">
        <f t="shared" si="19"/>
        <v>319.6</v>
      </c>
      <c r="G68" s="400">
        <v>17</v>
      </c>
      <c r="H68" s="399">
        <f t="shared" si="20"/>
        <v>53.19148936170213</v>
      </c>
      <c r="I68" s="399">
        <f t="shared" si="21"/>
        <v>18.8</v>
      </c>
      <c r="J68" s="400">
        <v>13</v>
      </c>
      <c r="K68" s="399">
        <f t="shared" si="22"/>
        <v>40.67584480600751</v>
      </c>
      <c r="L68" s="401">
        <f t="shared" si="23"/>
        <v>24.584615384615386</v>
      </c>
      <c r="M68" s="319"/>
      <c r="N68" s="312"/>
      <c r="O68" s="312"/>
      <c r="P68" s="312"/>
      <c r="Q68" s="312"/>
    </row>
    <row r="69" spans="1:17" ht="18" customHeight="1">
      <c r="A69" s="402"/>
      <c r="B69" s="329"/>
      <c r="C69" s="347"/>
      <c r="D69" s="377"/>
      <c r="E69" s="377"/>
      <c r="F69" s="377"/>
      <c r="G69" s="347"/>
      <c r="H69" s="374"/>
      <c r="I69" s="374"/>
      <c r="J69" s="347"/>
      <c r="K69" s="374"/>
      <c r="L69" s="374"/>
      <c r="M69" s="403"/>
      <c r="N69" s="312"/>
      <c r="O69" s="312"/>
      <c r="P69" s="312"/>
      <c r="Q69" s="312"/>
    </row>
    <row r="70" spans="1:17" ht="18" customHeight="1">
      <c r="A70" s="404"/>
      <c r="B70" s="405"/>
      <c r="C70" s="386"/>
      <c r="D70" s="388"/>
      <c r="E70" s="388"/>
      <c r="F70" s="388"/>
      <c r="G70" s="386"/>
      <c r="H70" s="390"/>
      <c r="I70" s="390"/>
      <c r="J70" s="347"/>
      <c r="K70" s="578" t="s">
        <v>223</v>
      </c>
      <c r="L70" s="578"/>
      <c r="M70" s="403"/>
      <c r="N70" s="312"/>
      <c r="O70" s="312"/>
      <c r="P70" s="312"/>
      <c r="Q70" s="312"/>
    </row>
    <row r="71" spans="1:17" ht="18" customHeight="1">
      <c r="A71" s="406"/>
      <c r="B71" s="326"/>
      <c r="C71" s="329"/>
      <c r="D71" s="373"/>
      <c r="E71" s="329" t="s">
        <v>264</v>
      </c>
      <c r="F71" s="329"/>
      <c r="G71" s="373"/>
      <c r="H71" s="329" t="s">
        <v>265</v>
      </c>
      <c r="I71" s="329"/>
      <c r="J71" s="407"/>
      <c r="K71" s="408" t="s">
        <v>266</v>
      </c>
      <c r="L71" s="409"/>
      <c r="M71" s="319"/>
      <c r="N71" s="312"/>
      <c r="O71" s="312"/>
      <c r="P71" s="312"/>
      <c r="Q71" s="312"/>
    </row>
    <row r="72" spans="1:17" ht="18" customHeight="1">
      <c r="A72" s="410" t="s">
        <v>188</v>
      </c>
      <c r="B72" s="321" t="s">
        <v>275</v>
      </c>
      <c r="C72" s="322" t="s">
        <v>267</v>
      </c>
      <c r="D72" s="314"/>
      <c r="E72" s="317" t="s">
        <v>268</v>
      </c>
      <c r="F72" s="323" t="s">
        <v>269</v>
      </c>
      <c r="G72" s="314"/>
      <c r="H72" s="317"/>
      <c r="I72" s="323" t="s">
        <v>269</v>
      </c>
      <c r="J72" s="314"/>
      <c r="K72" s="317"/>
      <c r="L72" s="324" t="s">
        <v>269</v>
      </c>
      <c r="M72" s="319"/>
      <c r="N72" s="312"/>
      <c r="O72" s="312"/>
      <c r="P72" s="312"/>
      <c r="Q72" s="312"/>
    </row>
    <row r="73" spans="1:17" ht="18" customHeight="1">
      <c r="A73" s="411"/>
      <c r="B73" s="326"/>
      <c r="C73" s="322" t="s">
        <v>276</v>
      </c>
      <c r="D73" s="320" t="s">
        <v>270</v>
      </c>
      <c r="E73" s="327" t="s">
        <v>271</v>
      </c>
      <c r="F73" s="327" t="s">
        <v>267</v>
      </c>
      <c r="G73" s="320" t="s">
        <v>270</v>
      </c>
      <c r="H73" s="327" t="s">
        <v>271</v>
      </c>
      <c r="I73" s="327" t="s">
        <v>267</v>
      </c>
      <c r="J73" s="320" t="s">
        <v>270</v>
      </c>
      <c r="K73" s="327" t="s">
        <v>271</v>
      </c>
      <c r="L73" s="328" t="s">
        <v>267</v>
      </c>
      <c r="M73" s="319"/>
      <c r="N73" s="312"/>
      <c r="O73" s="312"/>
      <c r="P73" s="312"/>
      <c r="Q73" s="312"/>
    </row>
    <row r="74" spans="1:17" ht="18" customHeight="1">
      <c r="A74" s="412"/>
      <c r="B74" s="396"/>
      <c r="C74" s="413"/>
      <c r="D74" s="398"/>
      <c r="E74" s="414" t="s">
        <v>270</v>
      </c>
      <c r="F74" s="414" t="s">
        <v>272</v>
      </c>
      <c r="G74" s="398"/>
      <c r="H74" s="414" t="s">
        <v>270</v>
      </c>
      <c r="I74" s="414" t="s">
        <v>272</v>
      </c>
      <c r="J74" s="398"/>
      <c r="K74" s="414" t="s">
        <v>270</v>
      </c>
      <c r="L74" s="415" t="s">
        <v>272</v>
      </c>
      <c r="M74" s="319"/>
      <c r="N74" s="312"/>
      <c r="O74" s="312"/>
      <c r="P74" s="312"/>
      <c r="Q74" s="312"/>
    </row>
    <row r="75" spans="1:17" ht="18" customHeight="1">
      <c r="A75" s="372" t="s">
        <v>224</v>
      </c>
      <c r="B75" s="326"/>
      <c r="C75" s="347">
        <f>SUM(C76:C78)</f>
        <v>104816</v>
      </c>
      <c r="D75" s="373">
        <f>SUM(D76:D78)</f>
        <v>8</v>
      </c>
      <c r="E75" s="374">
        <f>D75/C75*100000</f>
        <v>7.632422530911312</v>
      </c>
      <c r="F75" s="374">
        <f>C75/D75/100</f>
        <v>131.02</v>
      </c>
      <c r="G75" s="375">
        <f>SUM(G76:G78)</f>
        <v>80</v>
      </c>
      <c r="H75" s="374">
        <f>G75/C75*100000</f>
        <v>76.3242253091131</v>
      </c>
      <c r="I75" s="374">
        <f>C75/G75/100</f>
        <v>13.102</v>
      </c>
      <c r="J75" s="375">
        <f>SUM(J76:J78)</f>
        <v>42</v>
      </c>
      <c r="K75" s="374">
        <f>J75/C75*100000</f>
        <v>40.07021828728438</v>
      </c>
      <c r="L75" s="350">
        <f>C75/J75/100</f>
        <v>24.95619047619048</v>
      </c>
      <c r="M75" s="319"/>
      <c r="N75" s="312"/>
      <c r="O75" s="312"/>
      <c r="P75" s="312"/>
      <c r="Q75" s="312"/>
    </row>
    <row r="76" spans="1:17" ht="18" customHeight="1">
      <c r="A76" s="346"/>
      <c r="B76" s="326" t="s">
        <v>138</v>
      </c>
      <c r="C76" s="347">
        <v>34320</v>
      </c>
      <c r="D76" s="325">
        <v>4</v>
      </c>
      <c r="E76" s="348">
        <f>D76/C76*100000</f>
        <v>11.655011655011656</v>
      </c>
      <c r="F76" s="348">
        <f>C76/D76/100</f>
        <v>85.8</v>
      </c>
      <c r="G76" s="349">
        <v>23</v>
      </c>
      <c r="H76" s="348">
        <f>G76/C76*100000</f>
        <v>67.01631701631702</v>
      </c>
      <c r="I76" s="348">
        <f>C76/G76/100</f>
        <v>14.921739130434782</v>
      </c>
      <c r="J76" s="349">
        <v>16</v>
      </c>
      <c r="K76" s="348">
        <f>J76/C76*100000</f>
        <v>46.62004662004662</v>
      </c>
      <c r="L76" s="350">
        <f>C76/J76/100</f>
        <v>21.45</v>
      </c>
      <c r="M76" s="319"/>
      <c r="N76" s="312"/>
      <c r="O76" s="312"/>
      <c r="P76" s="312"/>
      <c r="Q76" s="312"/>
    </row>
    <row r="77" spans="1:17" ht="18" customHeight="1">
      <c r="A77" s="346"/>
      <c r="B77" s="326" t="s">
        <v>139</v>
      </c>
      <c r="C77" s="347">
        <v>52077</v>
      </c>
      <c r="D77" s="325">
        <v>4</v>
      </c>
      <c r="E77" s="348">
        <f>D77/C77*100000</f>
        <v>7.680934001574591</v>
      </c>
      <c r="F77" s="348">
        <f>C77/D77/100</f>
        <v>130.1925</v>
      </c>
      <c r="G77" s="349">
        <v>42</v>
      </c>
      <c r="H77" s="348">
        <f>G77/C77*100000</f>
        <v>80.64980701653322</v>
      </c>
      <c r="I77" s="348">
        <f>C77/G77/100</f>
        <v>12.399285714285714</v>
      </c>
      <c r="J77" s="349">
        <v>19</v>
      </c>
      <c r="K77" s="348">
        <f>J77/C77*100000</f>
        <v>36.48443650747931</v>
      </c>
      <c r="L77" s="350">
        <f>C77/J77/100</f>
        <v>27.408947368421053</v>
      </c>
      <c r="M77" s="319"/>
      <c r="N77" s="312"/>
      <c r="O77" s="312"/>
      <c r="P77" s="312"/>
      <c r="Q77" s="312"/>
    </row>
    <row r="78" spans="1:17" ht="18" customHeight="1">
      <c r="A78" s="346"/>
      <c r="B78" s="326" t="s">
        <v>140</v>
      </c>
      <c r="C78" s="347">
        <v>18419</v>
      </c>
      <c r="D78" s="378" t="s">
        <v>273</v>
      </c>
      <c r="E78" s="379" t="s">
        <v>273</v>
      </c>
      <c r="F78" s="379" t="s">
        <v>273</v>
      </c>
      <c r="G78" s="349">
        <v>15</v>
      </c>
      <c r="H78" s="348">
        <f>G78/C78*100000</f>
        <v>81.43764590911559</v>
      </c>
      <c r="I78" s="348">
        <f>C78/G78/100</f>
        <v>12.279333333333334</v>
      </c>
      <c r="J78" s="349">
        <v>7</v>
      </c>
      <c r="K78" s="348">
        <f>J78/C78*100000</f>
        <v>38.00423475758728</v>
      </c>
      <c r="L78" s="350">
        <f>C78/J78/100</f>
        <v>26.31285714285714</v>
      </c>
      <c r="M78" s="319"/>
      <c r="N78" s="312"/>
      <c r="O78" s="312"/>
      <c r="P78" s="312"/>
      <c r="Q78" s="312"/>
    </row>
    <row r="79" spans="1:17" ht="18" customHeight="1">
      <c r="A79" s="339" t="s">
        <v>225</v>
      </c>
      <c r="B79" s="340"/>
      <c r="C79" s="341">
        <f>SUM(C80:C83)</f>
        <v>22337</v>
      </c>
      <c r="D79" s="342">
        <f>SUM(D80:D83)</f>
        <v>3</v>
      </c>
      <c r="E79" s="343">
        <f>D79/C79*100000</f>
        <v>13.430630791959528</v>
      </c>
      <c r="F79" s="343">
        <f>C79/D79/100</f>
        <v>74.45666666666666</v>
      </c>
      <c r="G79" s="344">
        <f>SUM(G80:G83)</f>
        <v>15</v>
      </c>
      <c r="H79" s="343">
        <f t="shared" si="20"/>
        <v>67.15315395979765</v>
      </c>
      <c r="I79" s="343">
        <f t="shared" si="21"/>
        <v>14.891333333333334</v>
      </c>
      <c r="J79" s="344">
        <f>SUM(J80:J83)</f>
        <v>6</v>
      </c>
      <c r="K79" s="343">
        <f t="shared" si="22"/>
        <v>26.861261583919056</v>
      </c>
      <c r="L79" s="345">
        <f t="shared" si="23"/>
        <v>37.22833333333333</v>
      </c>
      <c r="M79" s="319"/>
      <c r="N79" s="312"/>
      <c r="O79" s="312"/>
      <c r="P79" s="312"/>
      <c r="Q79" s="312"/>
    </row>
    <row r="80" spans="1:17" ht="18" customHeight="1">
      <c r="A80" s="346"/>
      <c r="B80" s="326" t="s">
        <v>141</v>
      </c>
      <c r="C80" s="347">
        <v>8789</v>
      </c>
      <c r="D80" s="325">
        <v>2</v>
      </c>
      <c r="E80" s="348">
        <f>D80/C80*100000</f>
        <v>22.755717373990215</v>
      </c>
      <c r="F80" s="348">
        <f>C80/D80/100</f>
        <v>43.945</v>
      </c>
      <c r="G80" s="349">
        <v>5</v>
      </c>
      <c r="H80" s="348">
        <f t="shared" si="20"/>
        <v>56.889293434975535</v>
      </c>
      <c r="I80" s="348">
        <f t="shared" si="21"/>
        <v>17.578</v>
      </c>
      <c r="J80" s="349">
        <v>3</v>
      </c>
      <c r="K80" s="348">
        <f t="shared" si="22"/>
        <v>34.13357606098532</v>
      </c>
      <c r="L80" s="350">
        <f t="shared" si="23"/>
        <v>29.296666666666667</v>
      </c>
      <c r="M80" s="319"/>
      <c r="N80" s="312"/>
      <c r="O80" s="312"/>
      <c r="P80" s="312"/>
      <c r="Q80" s="312"/>
    </row>
    <row r="81" spans="1:17" ht="18" customHeight="1">
      <c r="A81" s="346"/>
      <c r="B81" s="326" t="s">
        <v>142</v>
      </c>
      <c r="C81" s="347">
        <v>5606</v>
      </c>
      <c r="D81" s="378" t="s">
        <v>273</v>
      </c>
      <c r="E81" s="379" t="s">
        <v>273</v>
      </c>
      <c r="F81" s="379" t="s">
        <v>273</v>
      </c>
      <c r="G81" s="349">
        <v>4</v>
      </c>
      <c r="H81" s="348">
        <f t="shared" si="20"/>
        <v>71.35212272565109</v>
      </c>
      <c r="I81" s="348">
        <f t="shared" si="21"/>
        <v>14.015</v>
      </c>
      <c r="J81" s="349">
        <v>1</v>
      </c>
      <c r="K81" s="348">
        <f t="shared" si="22"/>
        <v>17.83803068141277</v>
      </c>
      <c r="L81" s="350">
        <f t="shared" si="23"/>
        <v>56.06</v>
      </c>
      <c r="M81" s="319"/>
      <c r="N81" s="312"/>
      <c r="O81" s="312"/>
      <c r="P81" s="312"/>
      <c r="Q81" s="312"/>
    </row>
    <row r="82" spans="1:17" ht="18" customHeight="1">
      <c r="A82" s="346"/>
      <c r="B82" s="326" t="s">
        <v>143</v>
      </c>
      <c r="C82" s="347">
        <v>4567</v>
      </c>
      <c r="D82" s="325">
        <v>1</v>
      </c>
      <c r="E82" s="348">
        <f>D82/C82*100000</f>
        <v>21.89621195533173</v>
      </c>
      <c r="F82" s="348">
        <f>C82/D82/100</f>
        <v>45.67</v>
      </c>
      <c r="G82" s="349">
        <v>3</v>
      </c>
      <c r="H82" s="348">
        <f t="shared" si="20"/>
        <v>65.68863586599518</v>
      </c>
      <c r="I82" s="348">
        <f t="shared" si="21"/>
        <v>15.223333333333333</v>
      </c>
      <c r="J82" s="349">
        <v>1</v>
      </c>
      <c r="K82" s="348">
        <f t="shared" si="22"/>
        <v>21.89621195533173</v>
      </c>
      <c r="L82" s="350">
        <f t="shared" si="23"/>
        <v>45.67</v>
      </c>
      <c r="M82" s="319"/>
      <c r="N82" s="312"/>
      <c r="O82" s="312"/>
      <c r="P82" s="312"/>
      <c r="Q82" s="312"/>
    </row>
    <row r="83" spans="1:17" ht="18" customHeight="1">
      <c r="A83" s="416"/>
      <c r="B83" s="326" t="s">
        <v>144</v>
      </c>
      <c r="C83" s="347">
        <v>3375</v>
      </c>
      <c r="D83" s="378" t="s">
        <v>273</v>
      </c>
      <c r="E83" s="379" t="s">
        <v>273</v>
      </c>
      <c r="F83" s="379" t="s">
        <v>273</v>
      </c>
      <c r="G83" s="349">
        <v>3</v>
      </c>
      <c r="H83" s="348">
        <f t="shared" si="20"/>
        <v>88.8888888888889</v>
      </c>
      <c r="I83" s="348">
        <f t="shared" si="21"/>
        <v>11.25</v>
      </c>
      <c r="J83" s="349">
        <v>1</v>
      </c>
      <c r="K83" s="348">
        <f t="shared" si="22"/>
        <v>29.62962962962963</v>
      </c>
      <c r="L83" s="350">
        <f t="shared" si="23"/>
        <v>33.75</v>
      </c>
      <c r="M83" s="319"/>
      <c r="N83" s="312"/>
      <c r="O83" s="312"/>
      <c r="P83" s="312"/>
      <c r="Q83" s="312"/>
    </row>
    <row r="84" spans="1:17" ht="18" customHeight="1">
      <c r="A84" s="372" t="s">
        <v>226</v>
      </c>
      <c r="B84" s="340"/>
      <c r="C84" s="341">
        <f>SUM(C85:C89)</f>
        <v>51305</v>
      </c>
      <c r="D84" s="342">
        <v>1</v>
      </c>
      <c r="E84" s="343">
        <f>D84/C84*100000</f>
        <v>1.949127765325017</v>
      </c>
      <c r="F84" s="343">
        <f>C84/D84/100</f>
        <v>513.05</v>
      </c>
      <c r="G84" s="344">
        <f>SUM(G85:G89)</f>
        <v>32</v>
      </c>
      <c r="H84" s="343">
        <f t="shared" si="20"/>
        <v>62.37208849040054</v>
      </c>
      <c r="I84" s="343">
        <f t="shared" si="21"/>
        <v>16.0328125</v>
      </c>
      <c r="J84" s="344">
        <f>SUM(J85:J89)</f>
        <v>19</v>
      </c>
      <c r="K84" s="343">
        <f t="shared" si="22"/>
        <v>37.03342754117532</v>
      </c>
      <c r="L84" s="345">
        <f t="shared" si="23"/>
        <v>27.002631578947366</v>
      </c>
      <c r="M84" s="319"/>
      <c r="N84" s="312"/>
      <c r="O84" s="312"/>
      <c r="P84" s="312"/>
      <c r="Q84" s="312"/>
    </row>
    <row r="85" spans="1:17" ht="18" customHeight="1">
      <c r="A85" s="346"/>
      <c r="B85" s="326" t="s">
        <v>145</v>
      </c>
      <c r="C85" s="347">
        <v>25971</v>
      </c>
      <c r="D85" s="325">
        <v>1</v>
      </c>
      <c r="E85" s="348">
        <f>D85/C85*100000</f>
        <v>3.850448577259251</v>
      </c>
      <c r="F85" s="348">
        <f>C85/D85/100</f>
        <v>259.71</v>
      </c>
      <c r="G85" s="349">
        <v>16</v>
      </c>
      <c r="H85" s="348">
        <f t="shared" si="20"/>
        <v>61.60717723614802</v>
      </c>
      <c r="I85" s="348">
        <f t="shared" si="21"/>
        <v>16.231875</v>
      </c>
      <c r="J85" s="349">
        <v>11</v>
      </c>
      <c r="K85" s="348">
        <f t="shared" si="22"/>
        <v>42.35493434985175</v>
      </c>
      <c r="L85" s="350">
        <f t="shared" si="23"/>
        <v>23.61</v>
      </c>
      <c r="M85" s="319"/>
      <c r="N85" s="312"/>
      <c r="O85" s="312"/>
      <c r="P85" s="312"/>
      <c r="Q85" s="312"/>
    </row>
    <row r="86" spans="1:17" ht="18" customHeight="1">
      <c r="A86" s="346"/>
      <c r="B86" s="326" t="s">
        <v>146</v>
      </c>
      <c r="C86" s="347">
        <v>5845</v>
      </c>
      <c r="D86" s="378" t="s">
        <v>273</v>
      </c>
      <c r="E86" s="379" t="s">
        <v>273</v>
      </c>
      <c r="F86" s="379" t="s">
        <v>273</v>
      </c>
      <c r="G86" s="349">
        <v>2</v>
      </c>
      <c r="H86" s="348">
        <f t="shared" si="20"/>
        <v>34.217279726261765</v>
      </c>
      <c r="I86" s="348">
        <f t="shared" si="21"/>
        <v>29.225</v>
      </c>
      <c r="J86" s="349">
        <v>2</v>
      </c>
      <c r="K86" s="348">
        <f t="shared" si="22"/>
        <v>34.217279726261765</v>
      </c>
      <c r="L86" s="350">
        <f t="shared" si="23"/>
        <v>29.225</v>
      </c>
      <c r="M86" s="319"/>
      <c r="N86" s="312"/>
      <c r="O86" s="312"/>
      <c r="P86" s="312"/>
      <c r="Q86" s="312"/>
    </row>
    <row r="87" spans="1:17" ht="18" customHeight="1">
      <c r="A87" s="346"/>
      <c r="B87" s="326" t="s">
        <v>147</v>
      </c>
      <c r="C87" s="347">
        <v>10600</v>
      </c>
      <c r="D87" s="378" t="s">
        <v>273</v>
      </c>
      <c r="E87" s="379" t="s">
        <v>273</v>
      </c>
      <c r="F87" s="379" t="s">
        <v>273</v>
      </c>
      <c r="G87" s="349">
        <v>8</v>
      </c>
      <c r="H87" s="348">
        <f t="shared" si="20"/>
        <v>75.47169811320754</v>
      </c>
      <c r="I87" s="348">
        <f t="shared" si="21"/>
        <v>13.25</v>
      </c>
      <c r="J87" s="349">
        <v>3</v>
      </c>
      <c r="K87" s="348">
        <f t="shared" si="22"/>
        <v>28.30188679245283</v>
      </c>
      <c r="L87" s="350">
        <f t="shared" si="23"/>
        <v>35.333333333333336</v>
      </c>
      <c r="M87" s="319"/>
      <c r="N87" s="312"/>
      <c r="O87" s="312"/>
      <c r="P87" s="312"/>
      <c r="Q87" s="312"/>
    </row>
    <row r="88" spans="1:17" ht="18" customHeight="1">
      <c r="A88" s="346"/>
      <c r="B88" s="326" t="s">
        <v>148</v>
      </c>
      <c r="C88" s="347">
        <v>4860</v>
      </c>
      <c r="D88" s="378" t="s">
        <v>273</v>
      </c>
      <c r="E88" s="379" t="s">
        <v>273</v>
      </c>
      <c r="F88" s="379" t="s">
        <v>273</v>
      </c>
      <c r="G88" s="349">
        <v>3</v>
      </c>
      <c r="H88" s="348">
        <f t="shared" si="20"/>
        <v>61.72839506172839</v>
      </c>
      <c r="I88" s="348">
        <f t="shared" si="21"/>
        <v>16.2</v>
      </c>
      <c r="J88" s="349">
        <v>1</v>
      </c>
      <c r="K88" s="348">
        <f t="shared" si="22"/>
        <v>20.576131687242796</v>
      </c>
      <c r="L88" s="350">
        <f t="shared" si="23"/>
        <v>48.6</v>
      </c>
      <c r="M88" s="319"/>
      <c r="N88" s="312"/>
      <c r="O88" s="312"/>
      <c r="P88" s="312"/>
      <c r="Q88" s="312"/>
    </row>
    <row r="89" spans="1:17" ht="18" customHeight="1">
      <c r="A89" s="346"/>
      <c r="B89" s="326" t="s">
        <v>149</v>
      </c>
      <c r="C89" s="347">
        <v>4029</v>
      </c>
      <c r="D89" s="378" t="s">
        <v>273</v>
      </c>
      <c r="E89" s="379" t="s">
        <v>273</v>
      </c>
      <c r="F89" s="379" t="s">
        <v>273</v>
      </c>
      <c r="G89" s="349">
        <v>3</v>
      </c>
      <c r="H89" s="348">
        <f t="shared" si="20"/>
        <v>74.46016381236039</v>
      </c>
      <c r="I89" s="348">
        <f t="shared" si="21"/>
        <v>13.43</v>
      </c>
      <c r="J89" s="349">
        <v>2</v>
      </c>
      <c r="K89" s="348">
        <f t="shared" si="22"/>
        <v>49.64010920824026</v>
      </c>
      <c r="L89" s="350">
        <f t="shared" si="23"/>
        <v>20.145</v>
      </c>
      <c r="M89" s="319"/>
      <c r="N89" s="312"/>
      <c r="O89" s="312"/>
      <c r="P89" s="312"/>
      <c r="Q89" s="312"/>
    </row>
    <row r="90" spans="1:13" s="338" customFormat="1" ht="18" customHeight="1">
      <c r="A90" s="351" t="s">
        <v>227</v>
      </c>
      <c r="B90" s="417"/>
      <c r="C90" s="353">
        <f>+C91+C99+C104</f>
        <v>200803</v>
      </c>
      <c r="D90" s="393">
        <f>+D91+D99+D104</f>
        <v>14</v>
      </c>
      <c r="E90" s="381">
        <f>D90/C90*100000</f>
        <v>6.972007390327835</v>
      </c>
      <c r="F90" s="382">
        <f>C90/D90/100</f>
        <v>143.4307142857143</v>
      </c>
      <c r="G90" s="353">
        <f>+G91+G99+G104</f>
        <v>132</v>
      </c>
      <c r="H90" s="381">
        <f t="shared" si="20"/>
        <v>65.73606968023387</v>
      </c>
      <c r="I90" s="383">
        <f t="shared" si="21"/>
        <v>15.212348484848485</v>
      </c>
      <c r="J90" s="353">
        <f>+J91+J99+J104</f>
        <v>74</v>
      </c>
      <c r="K90" s="334">
        <f t="shared" si="22"/>
        <v>36.852039063161406</v>
      </c>
      <c r="L90" s="336">
        <f t="shared" si="23"/>
        <v>27.135540540540543</v>
      </c>
      <c r="M90" s="337"/>
    </row>
    <row r="91" spans="1:17" ht="18" customHeight="1">
      <c r="A91" s="368" t="s">
        <v>228</v>
      </c>
      <c r="B91" s="326"/>
      <c r="C91" s="341">
        <f>SUM(C92:C98)</f>
        <v>106750</v>
      </c>
      <c r="D91" s="369">
        <v>5</v>
      </c>
      <c r="E91" s="370">
        <f>D91/C91*100000</f>
        <v>4.68384074941452</v>
      </c>
      <c r="F91" s="370">
        <f>C91/D91/100</f>
        <v>213.5</v>
      </c>
      <c r="G91" s="371">
        <f>SUM(G92:G98)</f>
        <v>65</v>
      </c>
      <c r="H91" s="370">
        <f t="shared" si="20"/>
        <v>60.88992974238876</v>
      </c>
      <c r="I91" s="370">
        <f t="shared" si="21"/>
        <v>16.423076923076923</v>
      </c>
      <c r="J91" s="371">
        <f>SUM(J92:J98)</f>
        <v>40</v>
      </c>
      <c r="K91" s="370">
        <f t="shared" si="22"/>
        <v>37.47072599531616</v>
      </c>
      <c r="L91" s="345">
        <f t="shared" si="23"/>
        <v>26.6875</v>
      </c>
      <c r="M91" s="319"/>
      <c r="N91" s="312"/>
      <c r="O91" s="312"/>
      <c r="P91" s="312"/>
      <c r="Q91" s="312"/>
    </row>
    <row r="92" spans="1:17" ht="18" customHeight="1">
      <c r="A92" s="372"/>
      <c r="B92" s="326" t="s">
        <v>150</v>
      </c>
      <c r="C92" s="347">
        <v>47308</v>
      </c>
      <c r="D92" s="373">
        <v>2</v>
      </c>
      <c r="E92" s="374">
        <f>D92/C92*100000</f>
        <v>4.227614779741271</v>
      </c>
      <c r="F92" s="374">
        <f>C92/D92/100</f>
        <v>236.54</v>
      </c>
      <c r="G92" s="375">
        <v>30</v>
      </c>
      <c r="H92" s="374">
        <f t="shared" si="20"/>
        <v>63.41422169611905</v>
      </c>
      <c r="I92" s="374">
        <f t="shared" si="21"/>
        <v>15.769333333333334</v>
      </c>
      <c r="J92" s="375">
        <v>16</v>
      </c>
      <c r="K92" s="374">
        <f t="shared" si="22"/>
        <v>33.820918237930165</v>
      </c>
      <c r="L92" s="350">
        <f t="shared" si="23"/>
        <v>29.5675</v>
      </c>
      <c r="M92" s="319"/>
      <c r="N92" s="312"/>
      <c r="O92" s="312"/>
      <c r="P92" s="312"/>
      <c r="Q92" s="312"/>
    </row>
    <row r="93" spans="1:17" ht="18" customHeight="1">
      <c r="A93" s="372"/>
      <c r="B93" s="326" t="s">
        <v>151</v>
      </c>
      <c r="C93" s="347">
        <v>4345</v>
      </c>
      <c r="D93" s="376" t="s">
        <v>273</v>
      </c>
      <c r="E93" s="377" t="s">
        <v>273</v>
      </c>
      <c r="F93" s="377" t="s">
        <v>273</v>
      </c>
      <c r="G93" s="375">
        <v>2</v>
      </c>
      <c r="H93" s="374">
        <f t="shared" si="20"/>
        <v>46.029919447640964</v>
      </c>
      <c r="I93" s="374">
        <f t="shared" si="21"/>
        <v>21.725</v>
      </c>
      <c r="J93" s="375">
        <v>1</v>
      </c>
      <c r="K93" s="374">
        <f t="shared" si="22"/>
        <v>23.014959723820482</v>
      </c>
      <c r="L93" s="350">
        <f t="shared" si="23"/>
        <v>43.45</v>
      </c>
      <c r="M93" s="319"/>
      <c r="N93" s="312"/>
      <c r="O93" s="312"/>
      <c r="P93" s="312"/>
      <c r="Q93" s="312"/>
    </row>
    <row r="94" spans="1:17" ht="18" customHeight="1">
      <c r="A94" s="372"/>
      <c r="B94" s="326" t="s">
        <v>152</v>
      </c>
      <c r="C94" s="347">
        <v>5751</v>
      </c>
      <c r="D94" s="376" t="s">
        <v>273</v>
      </c>
      <c r="E94" s="377" t="s">
        <v>273</v>
      </c>
      <c r="F94" s="377" t="s">
        <v>273</v>
      </c>
      <c r="G94" s="375">
        <v>4</v>
      </c>
      <c r="H94" s="374">
        <f t="shared" si="20"/>
        <v>69.55312119631368</v>
      </c>
      <c r="I94" s="374">
        <f t="shared" si="21"/>
        <v>14.3775</v>
      </c>
      <c r="J94" s="375">
        <v>2</v>
      </c>
      <c r="K94" s="374">
        <f t="shared" si="22"/>
        <v>34.77656059815684</v>
      </c>
      <c r="L94" s="350">
        <f t="shared" si="23"/>
        <v>28.755</v>
      </c>
      <c r="M94" s="319"/>
      <c r="N94" s="312"/>
      <c r="O94" s="312"/>
      <c r="P94" s="312"/>
      <c r="Q94" s="312"/>
    </row>
    <row r="95" spans="1:17" ht="18" customHeight="1">
      <c r="A95" s="372"/>
      <c r="B95" s="326" t="s">
        <v>153</v>
      </c>
      <c r="C95" s="347">
        <v>13998</v>
      </c>
      <c r="D95" s="373">
        <v>1</v>
      </c>
      <c r="E95" s="374">
        <f>D95/C95*100000</f>
        <v>7.1438776968138304</v>
      </c>
      <c r="F95" s="374">
        <f>C95/D95/100</f>
        <v>139.98</v>
      </c>
      <c r="G95" s="375">
        <v>7</v>
      </c>
      <c r="H95" s="374">
        <f t="shared" si="20"/>
        <v>50.00714387769681</v>
      </c>
      <c r="I95" s="374">
        <f t="shared" si="21"/>
        <v>19.997142857142858</v>
      </c>
      <c r="J95" s="375">
        <v>7</v>
      </c>
      <c r="K95" s="374">
        <f t="shared" si="22"/>
        <v>50.00714387769681</v>
      </c>
      <c r="L95" s="350">
        <f t="shared" si="23"/>
        <v>19.997142857142858</v>
      </c>
      <c r="M95" s="319"/>
      <c r="N95" s="312"/>
      <c r="O95" s="312"/>
      <c r="P95" s="312"/>
      <c r="Q95" s="312"/>
    </row>
    <row r="96" spans="1:17" ht="18" customHeight="1">
      <c r="A96" s="372"/>
      <c r="B96" s="326" t="s">
        <v>154</v>
      </c>
      <c r="C96" s="347">
        <v>18410</v>
      </c>
      <c r="D96" s="373">
        <v>1</v>
      </c>
      <c r="E96" s="374">
        <f>D96/C96*100000</f>
        <v>5.431830526887561</v>
      </c>
      <c r="F96" s="374">
        <f>C96/D96/100</f>
        <v>184.1</v>
      </c>
      <c r="G96" s="375">
        <v>9</v>
      </c>
      <c r="H96" s="374">
        <f t="shared" si="20"/>
        <v>48.88647474198805</v>
      </c>
      <c r="I96" s="374">
        <f t="shared" si="21"/>
        <v>20.455555555555556</v>
      </c>
      <c r="J96" s="375">
        <v>7</v>
      </c>
      <c r="K96" s="374">
        <f t="shared" si="22"/>
        <v>38.02281368821293</v>
      </c>
      <c r="L96" s="350">
        <f t="shared" si="23"/>
        <v>26.3</v>
      </c>
      <c r="M96" s="319"/>
      <c r="N96" s="312"/>
      <c r="O96" s="312"/>
      <c r="P96" s="312"/>
      <c r="Q96" s="312"/>
    </row>
    <row r="97" spans="1:17" ht="18" customHeight="1">
      <c r="A97" s="372"/>
      <c r="B97" s="326" t="s">
        <v>155</v>
      </c>
      <c r="C97" s="347">
        <v>11207</v>
      </c>
      <c r="D97" s="373">
        <v>1</v>
      </c>
      <c r="E97" s="374">
        <f>D97/C97*100000</f>
        <v>8.92299455697332</v>
      </c>
      <c r="F97" s="374">
        <f>C97/D97/100</f>
        <v>112.07</v>
      </c>
      <c r="G97" s="375">
        <v>9</v>
      </c>
      <c r="H97" s="374">
        <f aca="true" t="shared" si="24" ref="H97:H126">G97/C97*100000</f>
        <v>80.30695101275988</v>
      </c>
      <c r="I97" s="374">
        <f aca="true" t="shared" si="25" ref="I97:I126">C97/G97/100</f>
        <v>12.452222222222222</v>
      </c>
      <c r="J97" s="375">
        <v>5</v>
      </c>
      <c r="K97" s="374">
        <f>J97/C97*100000</f>
        <v>44.6149727848666</v>
      </c>
      <c r="L97" s="350">
        <f t="shared" si="23"/>
        <v>22.414</v>
      </c>
      <c r="M97" s="319"/>
      <c r="N97" s="312"/>
      <c r="O97" s="312"/>
      <c r="P97" s="312"/>
      <c r="Q97" s="312"/>
    </row>
    <row r="98" spans="1:17" ht="18" customHeight="1">
      <c r="A98" s="372"/>
      <c r="B98" s="418" t="s">
        <v>156</v>
      </c>
      <c r="C98" s="419">
        <v>5731</v>
      </c>
      <c r="D98" s="420" t="s">
        <v>273</v>
      </c>
      <c r="E98" s="421" t="s">
        <v>273</v>
      </c>
      <c r="F98" s="421" t="s">
        <v>273</v>
      </c>
      <c r="G98" s="422">
        <v>4</v>
      </c>
      <c r="H98" s="423">
        <f t="shared" si="24"/>
        <v>69.79584714709475</v>
      </c>
      <c r="I98" s="423">
        <f t="shared" si="25"/>
        <v>14.3275</v>
      </c>
      <c r="J98" s="422">
        <v>2</v>
      </c>
      <c r="K98" s="423">
        <f>J98/C98*100000</f>
        <v>34.897923573547374</v>
      </c>
      <c r="L98" s="424">
        <f t="shared" si="23"/>
        <v>28.655</v>
      </c>
      <c r="M98" s="319"/>
      <c r="N98" s="312"/>
      <c r="O98" s="312"/>
      <c r="P98" s="312"/>
      <c r="Q98" s="312"/>
    </row>
    <row r="99" spans="1:17" ht="18" customHeight="1">
      <c r="A99" s="368" t="s">
        <v>229</v>
      </c>
      <c r="B99" s="326"/>
      <c r="C99" s="347">
        <f>SUM(C100:C103)</f>
        <v>27874</v>
      </c>
      <c r="D99" s="373">
        <f>SUM(D100:D103)</f>
        <v>4</v>
      </c>
      <c r="E99" s="374">
        <f>D99/C99*100000</f>
        <v>14.350290593384516</v>
      </c>
      <c r="F99" s="374">
        <f>C99/D99/100</f>
        <v>69.685</v>
      </c>
      <c r="G99" s="375">
        <f>SUM(G100:G103)</f>
        <v>18</v>
      </c>
      <c r="H99" s="374">
        <f t="shared" si="24"/>
        <v>64.57630767023032</v>
      </c>
      <c r="I99" s="374">
        <f t="shared" si="25"/>
        <v>15.485555555555557</v>
      </c>
      <c r="J99" s="375">
        <f>SUM(J100:J103)</f>
        <v>7</v>
      </c>
      <c r="K99" s="374">
        <f>J99/C99*100000</f>
        <v>25.113008538422907</v>
      </c>
      <c r="L99" s="350">
        <f t="shared" si="23"/>
        <v>39.82</v>
      </c>
      <c r="M99" s="319"/>
      <c r="N99" s="312"/>
      <c r="O99" s="312"/>
      <c r="P99" s="312"/>
      <c r="Q99" s="312"/>
    </row>
    <row r="100" spans="1:17" ht="18" customHeight="1">
      <c r="A100" s="372"/>
      <c r="B100" s="326" t="s">
        <v>157</v>
      </c>
      <c r="C100" s="347">
        <v>6633</v>
      </c>
      <c r="D100" s="373">
        <v>1</v>
      </c>
      <c r="E100" s="374">
        <f>D100/C100*100000</f>
        <v>15.076134479119553</v>
      </c>
      <c r="F100" s="374">
        <f>C100/D100/100</f>
        <v>66.33</v>
      </c>
      <c r="G100" s="375">
        <v>5</v>
      </c>
      <c r="H100" s="374">
        <f t="shared" si="24"/>
        <v>75.38067239559777</v>
      </c>
      <c r="I100" s="374">
        <f t="shared" si="25"/>
        <v>13.265999999999998</v>
      </c>
      <c r="J100" s="375">
        <v>2</v>
      </c>
      <c r="K100" s="374">
        <f>J100/C100*100000</f>
        <v>30.152268958239105</v>
      </c>
      <c r="L100" s="350">
        <f t="shared" si="23"/>
        <v>33.165</v>
      </c>
      <c r="M100" s="319"/>
      <c r="N100" s="312"/>
      <c r="O100" s="312"/>
      <c r="P100" s="312"/>
      <c r="Q100" s="312"/>
    </row>
    <row r="101" spans="1:17" ht="18" customHeight="1">
      <c r="A101" s="372"/>
      <c r="B101" s="326" t="s">
        <v>158</v>
      </c>
      <c r="C101" s="347">
        <v>11222</v>
      </c>
      <c r="D101" s="373">
        <v>2</v>
      </c>
      <c r="E101" s="374">
        <f>D101/C101*100000</f>
        <v>17.822135091783995</v>
      </c>
      <c r="F101" s="374">
        <f>C101/D101/100</f>
        <v>56.11</v>
      </c>
      <c r="G101" s="375">
        <v>5</v>
      </c>
      <c r="H101" s="374">
        <f t="shared" si="24"/>
        <v>44.555337729459985</v>
      </c>
      <c r="I101" s="374">
        <f t="shared" si="25"/>
        <v>22.444000000000003</v>
      </c>
      <c r="J101" s="375">
        <v>3</v>
      </c>
      <c r="K101" s="374">
        <f>J101/C101*100000</f>
        <v>26.733202637675994</v>
      </c>
      <c r="L101" s="350">
        <f t="shared" si="23"/>
        <v>37.406666666666666</v>
      </c>
      <c r="M101" s="319"/>
      <c r="N101" s="312"/>
      <c r="O101" s="312"/>
      <c r="P101" s="312"/>
      <c r="Q101" s="312"/>
    </row>
    <row r="102" spans="1:17" ht="18" customHeight="1">
      <c r="A102" s="372"/>
      <c r="B102" s="326" t="s">
        <v>159</v>
      </c>
      <c r="C102" s="347">
        <v>2640</v>
      </c>
      <c r="D102" s="376" t="s">
        <v>273</v>
      </c>
      <c r="E102" s="377" t="s">
        <v>273</v>
      </c>
      <c r="F102" s="377" t="s">
        <v>273</v>
      </c>
      <c r="G102" s="375">
        <v>2</v>
      </c>
      <c r="H102" s="374">
        <f t="shared" si="24"/>
        <v>75.75757575757575</v>
      </c>
      <c r="I102" s="374">
        <f t="shared" si="25"/>
        <v>13.2</v>
      </c>
      <c r="J102" s="425" t="s">
        <v>273</v>
      </c>
      <c r="K102" s="377" t="s">
        <v>273</v>
      </c>
      <c r="L102" s="427" t="s">
        <v>273</v>
      </c>
      <c r="M102" s="319"/>
      <c r="N102" s="312"/>
      <c r="O102" s="312"/>
      <c r="P102" s="312"/>
      <c r="Q102" s="312"/>
    </row>
    <row r="103" spans="1:17" ht="18" customHeight="1">
      <c r="A103" s="372"/>
      <c r="B103" s="326" t="s">
        <v>160</v>
      </c>
      <c r="C103" s="347">
        <v>7379</v>
      </c>
      <c r="D103" s="373">
        <v>1</v>
      </c>
      <c r="E103" s="374">
        <f>D103/C103*100000</f>
        <v>13.55197181189863</v>
      </c>
      <c r="F103" s="374">
        <f>C103/D103/100</f>
        <v>73.79</v>
      </c>
      <c r="G103" s="375">
        <v>6</v>
      </c>
      <c r="H103" s="374">
        <f t="shared" si="24"/>
        <v>81.31183087139179</v>
      </c>
      <c r="I103" s="374">
        <f t="shared" si="25"/>
        <v>12.298333333333332</v>
      </c>
      <c r="J103" s="375">
        <v>2</v>
      </c>
      <c r="K103" s="374">
        <f aca="true" t="shared" si="26" ref="K103:K121">J103/C103*100000</f>
        <v>27.10394362379726</v>
      </c>
      <c r="L103" s="350">
        <f aca="true" t="shared" si="27" ref="L103:L121">C103/J103/100</f>
        <v>36.895</v>
      </c>
      <c r="M103" s="319"/>
      <c r="N103" s="312"/>
      <c r="O103" s="312"/>
      <c r="P103" s="312"/>
      <c r="Q103" s="312"/>
    </row>
    <row r="104" spans="1:17" ht="18" customHeight="1">
      <c r="A104" s="368" t="s">
        <v>230</v>
      </c>
      <c r="B104" s="340"/>
      <c r="C104" s="341">
        <f>SUM(C105:C112)</f>
        <v>66179</v>
      </c>
      <c r="D104" s="369">
        <f>SUM(D105:D112)</f>
        <v>5</v>
      </c>
      <c r="E104" s="370">
        <f>D104/C104*100000</f>
        <v>7.555266776469877</v>
      </c>
      <c r="F104" s="370">
        <f>C104/D104/100</f>
        <v>132.358</v>
      </c>
      <c r="G104" s="371">
        <f>SUM(G105:G112)</f>
        <v>49</v>
      </c>
      <c r="H104" s="370">
        <f t="shared" si="24"/>
        <v>74.04161440940479</v>
      </c>
      <c r="I104" s="370">
        <f t="shared" si="25"/>
        <v>13.50591836734694</v>
      </c>
      <c r="J104" s="371">
        <f>SUM(J105:J112)</f>
        <v>27</v>
      </c>
      <c r="K104" s="370">
        <f t="shared" si="26"/>
        <v>40.79844059293733</v>
      </c>
      <c r="L104" s="345">
        <f t="shared" si="27"/>
        <v>24.51074074074074</v>
      </c>
      <c r="M104" s="319"/>
      <c r="N104" s="312"/>
      <c r="O104" s="312"/>
      <c r="P104" s="312"/>
      <c r="Q104" s="312"/>
    </row>
    <row r="105" spans="1:17" ht="18" customHeight="1">
      <c r="A105" s="372"/>
      <c r="B105" s="326" t="s">
        <v>161</v>
      </c>
      <c r="C105" s="347">
        <v>12011</v>
      </c>
      <c r="D105" s="373">
        <v>2</v>
      </c>
      <c r="E105" s="374">
        <f>D105/C105*100000</f>
        <v>16.6514028806927</v>
      </c>
      <c r="F105" s="374">
        <f>C105/D105/100</f>
        <v>60.055</v>
      </c>
      <c r="G105" s="375">
        <v>8</v>
      </c>
      <c r="H105" s="374">
        <f t="shared" si="24"/>
        <v>66.6056115227708</v>
      </c>
      <c r="I105" s="374">
        <f t="shared" si="25"/>
        <v>15.01375</v>
      </c>
      <c r="J105" s="375">
        <v>5</v>
      </c>
      <c r="K105" s="374">
        <f t="shared" si="26"/>
        <v>41.62850720173175</v>
      </c>
      <c r="L105" s="350">
        <f t="shared" si="27"/>
        <v>24.022</v>
      </c>
      <c r="M105" s="319"/>
      <c r="N105" s="312"/>
      <c r="O105" s="312"/>
      <c r="P105" s="312"/>
      <c r="Q105" s="312"/>
    </row>
    <row r="106" spans="1:17" ht="18" customHeight="1">
      <c r="A106" s="372"/>
      <c r="B106" s="326" t="s">
        <v>162</v>
      </c>
      <c r="C106" s="347">
        <v>8728</v>
      </c>
      <c r="D106" s="376" t="s">
        <v>273</v>
      </c>
      <c r="E106" s="377" t="s">
        <v>273</v>
      </c>
      <c r="F106" s="377" t="s">
        <v>273</v>
      </c>
      <c r="G106" s="375">
        <v>6</v>
      </c>
      <c r="H106" s="374">
        <f t="shared" si="24"/>
        <v>68.7442713107241</v>
      </c>
      <c r="I106" s="374">
        <f t="shared" si="25"/>
        <v>14.546666666666667</v>
      </c>
      <c r="J106" s="375">
        <v>2</v>
      </c>
      <c r="K106" s="374">
        <f t="shared" si="26"/>
        <v>22.914757103574704</v>
      </c>
      <c r="L106" s="350">
        <f t="shared" si="27"/>
        <v>43.64</v>
      </c>
      <c r="M106" s="319"/>
      <c r="N106" s="312"/>
      <c r="O106" s="312"/>
      <c r="P106" s="312"/>
      <c r="Q106" s="312"/>
    </row>
    <row r="107" spans="1:17" ht="18" customHeight="1">
      <c r="A107" s="372"/>
      <c r="B107" s="326" t="s">
        <v>163</v>
      </c>
      <c r="C107" s="347">
        <v>4785</v>
      </c>
      <c r="D107" s="376" t="s">
        <v>273</v>
      </c>
      <c r="E107" s="377" t="s">
        <v>273</v>
      </c>
      <c r="F107" s="377" t="s">
        <v>273</v>
      </c>
      <c r="G107" s="375">
        <v>5</v>
      </c>
      <c r="H107" s="374">
        <f t="shared" si="24"/>
        <v>104.49320794148382</v>
      </c>
      <c r="I107" s="374">
        <f t="shared" si="25"/>
        <v>9.57</v>
      </c>
      <c r="J107" s="375">
        <v>2</v>
      </c>
      <c r="K107" s="374">
        <f t="shared" si="26"/>
        <v>41.797283176593524</v>
      </c>
      <c r="L107" s="350">
        <f t="shared" si="27"/>
        <v>23.925</v>
      </c>
      <c r="M107" s="319"/>
      <c r="N107" s="312"/>
      <c r="O107" s="312"/>
      <c r="P107" s="312"/>
      <c r="Q107" s="312"/>
    </row>
    <row r="108" spans="1:17" ht="18" customHeight="1">
      <c r="A108" s="372"/>
      <c r="B108" s="326" t="s">
        <v>164</v>
      </c>
      <c r="C108" s="347">
        <v>4586</v>
      </c>
      <c r="D108" s="376" t="s">
        <v>273</v>
      </c>
      <c r="E108" s="377" t="s">
        <v>273</v>
      </c>
      <c r="F108" s="377" t="s">
        <v>273</v>
      </c>
      <c r="G108" s="375">
        <v>3</v>
      </c>
      <c r="H108" s="374">
        <f t="shared" si="24"/>
        <v>65.41648495420846</v>
      </c>
      <c r="I108" s="374">
        <f t="shared" si="25"/>
        <v>15.286666666666667</v>
      </c>
      <c r="J108" s="375">
        <v>1</v>
      </c>
      <c r="K108" s="374">
        <f t="shared" si="26"/>
        <v>21.805494984736153</v>
      </c>
      <c r="L108" s="350">
        <f t="shared" si="27"/>
        <v>45.86</v>
      </c>
      <c r="M108" s="319"/>
      <c r="N108" s="312"/>
      <c r="O108" s="312"/>
      <c r="P108" s="312"/>
      <c r="Q108" s="312"/>
    </row>
    <row r="109" spans="1:17" ht="18" customHeight="1">
      <c r="A109" s="372"/>
      <c r="B109" s="326" t="s">
        <v>165</v>
      </c>
      <c r="C109" s="347">
        <v>5077</v>
      </c>
      <c r="D109" s="376" t="s">
        <v>273</v>
      </c>
      <c r="E109" s="377" t="s">
        <v>273</v>
      </c>
      <c r="F109" s="377" t="s">
        <v>273</v>
      </c>
      <c r="G109" s="375">
        <v>5</v>
      </c>
      <c r="H109" s="374">
        <f t="shared" si="24"/>
        <v>98.48335631278313</v>
      </c>
      <c r="I109" s="374">
        <f t="shared" si="25"/>
        <v>10.154</v>
      </c>
      <c r="J109" s="375">
        <v>2</v>
      </c>
      <c r="K109" s="374">
        <f t="shared" si="26"/>
        <v>39.393342525113255</v>
      </c>
      <c r="L109" s="350">
        <f t="shared" si="27"/>
        <v>25.385</v>
      </c>
      <c r="M109" s="319"/>
      <c r="N109" s="312"/>
      <c r="O109" s="312"/>
      <c r="P109" s="312"/>
      <c r="Q109" s="312"/>
    </row>
    <row r="110" spans="1:17" ht="18" customHeight="1">
      <c r="A110" s="372"/>
      <c r="B110" s="326" t="s">
        <v>166</v>
      </c>
      <c r="C110" s="347">
        <v>17051</v>
      </c>
      <c r="D110" s="373">
        <v>1</v>
      </c>
      <c r="E110" s="374">
        <f aca="true" t="shared" si="28" ref="E110:E116">D110/C110*100000</f>
        <v>5.864758665180928</v>
      </c>
      <c r="F110" s="374">
        <f aca="true" t="shared" si="29" ref="F110:F116">C110/D110/100</f>
        <v>170.51</v>
      </c>
      <c r="G110" s="375">
        <v>14</v>
      </c>
      <c r="H110" s="374">
        <f t="shared" si="24"/>
        <v>82.10662131253298</v>
      </c>
      <c r="I110" s="374">
        <f t="shared" si="25"/>
        <v>12.179285714285713</v>
      </c>
      <c r="J110" s="375">
        <v>10</v>
      </c>
      <c r="K110" s="374">
        <f t="shared" si="26"/>
        <v>58.64758665180928</v>
      </c>
      <c r="L110" s="350">
        <f t="shared" si="27"/>
        <v>17.051</v>
      </c>
      <c r="M110" s="319"/>
      <c r="N110" s="312"/>
      <c r="O110" s="312"/>
      <c r="P110" s="312"/>
      <c r="Q110" s="312"/>
    </row>
    <row r="111" spans="1:17" ht="18" customHeight="1">
      <c r="A111" s="372"/>
      <c r="B111" s="326" t="s">
        <v>167</v>
      </c>
      <c r="C111" s="347">
        <v>6392</v>
      </c>
      <c r="D111" s="373">
        <v>1</v>
      </c>
      <c r="E111" s="374">
        <f t="shared" si="28"/>
        <v>15.644555694618273</v>
      </c>
      <c r="F111" s="374">
        <f t="shared" si="29"/>
        <v>63.92</v>
      </c>
      <c r="G111" s="375">
        <v>4</v>
      </c>
      <c r="H111" s="374">
        <f t="shared" si="24"/>
        <v>62.57822277847309</v>
      </c>
      <c r="I111" s="374">
        <f t="shared" si="25"/>
        <v>15.98</v>
      </c>
      <c r="J111" s="375">
        <v>2</v>
      </c>
      <c r="K111" s="374">
        <f t="shared" si="26"/>
        <v>31.289111389236545</v>
      </c>
      <c r="L111" s="350">
        <f t="shared" si="27"/>
        <v>31.96</v>
      </c>
      <c r="M111" s="319"/>
      <c r="N111" s="312"/>
      <c r="O111" s="312"/>
      <c r="P111" s="312"/>
      <c r="Q111" s="312"/>
    </row>
    <row r="112" spans="1:17" ht="18" customHeight="1">
      <c r="A112" s="395"/>
      <c r="B112" s="385" t="s">
        <v>168</v>
      </c>
      <c r="C112" s="386">
        <v>7549</v>
      </c>
      <c r="D112" s="428">
        <v>1</v>
      </c>
      <c r="E112" s="390">
        <f t="shared" si="28"/>
        <v>13.246787653993907</v>
      </c>
      <c r="F112" s="390">
        <f t="shared" si="29"/>
        <v>75.49</v>
      </c>
      <c r="G112" s="389">
        <v>4</v>
      </c>
      <c r="H112" s="390">
        <f t="shared" si="24"/>
        <v>52.98715061597563</v>
      </c>
      <c r="I112" s="390">
        <f t="shared" si="25"/>
        <v>18.8725</v>
      </c>
      <c r="J112" s="389">
        <v>3</v>
      </c>
      <c r="K112" s="390">
        <f t="shared" si="26"/>
        <v>39.74036296198172</v>
      </c>
      <c r="L112" s="391">
        <f t="shared" si="27"/>
        <v>25.163333333333334</v>
      </c>
      <c r="M112" s="319"/>
      <c r="N112" s="312"/>
      <c r="O112" s="312"/>
      <c r="P112" s="312"/>
      <c r="Q112" s="312"/>
    </row>
    <row r="113" spans="1:13" s="338" customFormat="1" ht="18" customHeight="1">
      <c r="A113" s="429" t="s">
        <v>231</v>
      </c>
      <c r="B113" s="363"/>
      <c r="C113" s="364">
        <f>+C114+C121</f>
        <v>119187</v>
      </c>
      <c r="D113" s="430">
        <f>+D114++D121</f>
        <v>7</v>
      </c>
      <c r="E113" s="381">
        <f>D113/C113*100000</f>
        <v>5.873123746717343</v>
      </c>
      <c r="F113" s="382">
        <f>C113/D113/100</f>
        <v>170.26714285714286</v>
      </c>
      <c r="G113" s="430">
        <f>+G114++G121</f>
        <v>80</v>
      </c>
      <c r="H113" s="381">
        <f t="shared" si="24"/>
        <v>67.1214142481982</v>
      </c>
      <c r="I113" s="383">
        <f t="shared" si="25"/>
        <v>14.898375000000001</v>
      </c>
      <c r="J113" s="430">
        <f>+J114++J121</f>
        <v>47</v>
      </c>
      <c r="K113" s="334">
        <f t="shared" si="26"/>
        <v>39.43383087081645</v>
      </c>
      <c r="L113" s="336">
        <f t="shared" si="27"/>
        <v>25.358936170212765</v>
      </c>
      <c r="M113" s="337"/>
    </row>
    <row r="114" spans="1:17" ht="18" customHeight="1">
      <c r="A114" s="339" t="s">
        <v>232</v>
      </c>
      <c r="B114" s="340"/>
      <c r="C114" s="341">
        <f>SUM(C115:C120)</f>
        <v>72862</v>
      </c>
      <c r="D114" s="344">
        <f>SUM(D115:D120)</f>
        <v>4</v>
      </c>
      <c r="E114" s="343">
        <f t="shared" si="28"/>
        <v>5.489830089758722</v>
      </c>
      <c r="F114" s="343">
        <f t="shared" si="29"/>
        <v>182.155</v>
      </c>
      <c r="G114" s="344">
        <f>SUM(G115:G120)</f>
        <v>50</v>
      </c>
      <c r="H114" s="343">
        <f t="shared" si="24"/>
        <v>68.62287612198404</v>
      </c>
      <c r="I114" s="343">
        <f t="shared" si="25"/>
        <v>14.5724</v>
      </c>
      <c r="J114" s="344">
        <f>SUM(J115:J120)</f>
        <v>31</v>
      </c>
      <c r="K114" s="343">
        <f t="shared" si="26"/>
        <v>42.5461831956301</v>
      </c>
      <c r="L114" s="345">
        <f t="shared" si="27"/>
        <v>23.503870967741936</v>
      </c>
      <c r="M114" s="319"/>
      <c r="N114" s="312"/>
      <c r="O114" s="312"/>
      <c r="P114" s="312"/>
      <c r="Q114" s="312"/>
    </row>
    <row r="115" spans="1:17" ht="18" customHeight="1">
      <c r="A115" s="346"/>
      <c r="B115" s="326" t="s">
        <v>169</v>
      </c>
      <c r="C115" s="347">
        <v>9947</v>
      </c>
      <c r="D115" s="325">
        <v>2</v>
      </c>
      <c r="E115" s="348">
        <f t="shared" si="28"/>
        <v>20.106564793405045</v>
      </c>
      <c r="F115" s="348">
        <f t="shared" si="29"/>
        <v>49.735</v>
      </c>
      <c r="G115" s="349">
        <v>13</v>
      </c>
      <c r="H115" s="348">
        <f t="shared" si="24"/>
        <v>130.6926711571328</v>
      </c>
      <c r="I115" s="348">
        <f t="shared" si="25"/>
        <v>7.651538461538462</v>
      </c>
      <c r="J115" s="349">
        <v>5</v>
      </c>
      <c r="K115" s="348">
        <f t="shared" si="26"/>
        <v>50.26641198351262</v>
      </c>
      <c r="L115" s="350">
        <f t="shared" si="27"/>
        <v>19.894000000000002</v>
      </c>
      <c r="M115" s="319"/>
      <c r="N115" s="312"/>
      <c r="O115" s="312"/>
      <c r="P115" s="312"/>
      <c r="Q115" s="312"/>
    </row>
    <row r="116" spans="1:17" ht="18" customHeight="1">
      <c r="A116" s="346"/>
      <c r="B116" s="326" t="s">
        <v>170</v>
      </c>
      <c r="C116" s="347">
        <v>19299</v>
      </c>
      <c r="D116" s="325">
        <v>2</v>
      </c>
      <c r="E116" s="348">
        <f t="shared" si="28"/>
        <v>10.363231255505466</v>
      </c>
      <c r="F116" s="348">
        <f t="shared" si="29"/>
        <v>96.495</v>
      </c>
      <c r="G116" s="349">
        <v>12</v>
      </c>
      <c r="H116" s="348">
        <f t="shared" si="24"/>
        <v>62.1793875330328</v>
      </c>
      <c r="I116" s="348">
        <f t="shared" si="25"/>
        <v>16.0825</v>
      </c>
      <c r="J116" s="349">
        <v>10</v>
      </c>
      <c r="K116" s="348">
        <f t="shared" si="26"/>
        <v>51.81615627752734</v>
      </c>
      <c r="L116" s="350">
        <f t="shared" si="27"/>
        <v>19.299</v>
      </c>
      <c r="M116" s="319"/>
      <c r="N116" s="312"/>
      <c r="O116" s="312"/>
      <c r="P116" s="312"/>
      <c r="Q116" s="312"/>
    </row>
    <row r="117" spans="1:17" ht="18" customHeight="1">
      <c r="A117" s="346"/>
      <c r="B117" s="326" t="s">
        <v>171</v>
      </c>
      <c r="C117" s="347">
        <v>7401</v>
      </c>
      <c r="D117" s="378" t="s">
        <v>273</v>
      </c>
      <c r="E117" s="379" t="s">
        <v>273</v>
      </c>
      <c r="F117" s="379" t="s">
        <v>273</v>
      </c>
      <c r="G117" s="349">
        <v>4</v>
      </c>
      <c r="H117" s="348">
        <f t="shared" si="24"/>
        <v>54.046750439129845</v>
      </c>
      <c r="I117" s="348">
        <f t="shared" si="25"/>
        <v>18.5025</v>
      </c>
      <c r="J117" s="349">
        <v>4</v>
      </c>
      <c r="K117" s="348">
        <f t="shared" si="26"/>
        <v>54.046750439129845</v>
      </c>
      <c r="L117" s="350">
        <f t="shared" si="27"/>
        <v>18.5025</v>
      </c>
      <c r="M117" s="319"/>
      <c r="N117" s="312"/>
      <c r="O117" s="312"/>
      <c r="P117" s="312"/>
      <c r="Q117" s="312"/>
    </row>
    <row r="118" spans="1:17" ht="18" customHeight="1">
      <c r="A118" s="346"/>
      <c r="B118" s="326" t="s">
        <v>172</v>
      </c>
      <c r="C118" s="347">
        <v>12390</v>
      </c>
      <c r="D118" s="378" t="s">
        <v>273</v>
      </c>
      <c r="E118" s="379" t="s">
        <v>273</v>
      </c>
      <c r="F118" s="379" t="s">
        <v>273</v>
      </c>
      <c r="G118" s="349">
        <v>7</v>
      </c>
      <c r="H118" s="348">
        <f t="shared" si="24"/>
        <v>56.49717514124294</v>
      </c>
      <c r="I118" s="348">
        <f t="shared" si="25"/>
        <v>17.7</v>
      </c>
      <c r="J118" s="349">
        <v>3</v>
      </c>
      <c r="K118" s="348">
        <f t="shared" si="26"/>
        <v>24.213075060532688</v>
      </c>
      <c r="L118" s="350">
        <f t="shared" si="27"/>
        <v>41.3</v>
      </c>
      <c r="M118" s="319"/>
      <c r="N118" s="312"/>
      <c r="O118" s="312"/>
      <c r="P118" s="312"/>
      <c r="Q118" s="312"/>
    </row>
    <row r="119" spans="1:17" ht="18" customHeight="1">
      <c r="A119" s="346"/>
      <c r="B119" s="326" t="s">
        <v>173</v>
      </c>
      <c r="C119" s="347">
        <v>13653</v>
      </c>
      <c r="D119" s="378" t="s">
        <v>273</v>
      </c>
      <c r="E119" s="379" t="s">
        <v>273</v>
      </c>
      <c r="F119" s="379" t="s">
        <v>273</v>
      </c>
      <c r="G119" s="349">
        <v>7</v>
      </c>
      <c r="H119" s="348">
        <f t="shared" si="24"/>
        <v>51.270782978100044</v>
      </c>
      <c r="I119" s="348">
        <f t="shared" si="25"/>
        <v>19.504285714285714</v>
      </c>
      <c r="J119" s="349">
        <v>4</v>
      </c>
      <c r="K119" s="348">
        <f t="shared" si="26"/>
        <v>29.297590273200026</v>
      </c>
      <c r="L119" s="350">
        <f t="shared" si="27"/>
        <v>34.1325</v>
      </c>
      <c r="M119" s="319"/>
      <c r="N119" s="312"/>
      <c r="O119" s="312"/>
      <c r="P119" s="312"/>
      <c r="Q119" s="312"/>
    </row>
    <row r="120" spans="1:17" ht="18" customHeight="1">
      <c r="A120" s="416"/>
      <c r="B120" s="326" t="s">
        <v>174</v>
      </c>
      <c r="C120" s="347">
        <v>10172</v>
      </c>
      <c r="D120" s="378" t="s">
        <v>273</v>
      </c>
      <c r="E120" s="379" t="s">
        <v>273</v>
      </c>
      <c r="F120" s="379" t="s">
        <v>273</v>
      </c>
      <c r="G120" s="349">
        <v>7</v>
      </c>
      <c r="H120" s="348">
        <f t="shared" si="24"/>
        <v>68.81635863153755</v>
      </c>
      <c r="I120" s="348">
        <f t="shared" si="25"/>
        <v>14.53142857142857</v>
      </c>
      <c r="J120" s="349">
        <v>5</v>
      </c>
      <c r="K120" s="348">
        <f t="shared" si="26"/>
        <v>49.15454187966968</v>
      </c>
      <c r="L120" s="350">
        <f t="shared" si="27"/>
        <v>20.344</v>
      </c>
      <c r="M120" s="319"/>
      <c r="N120" s="312"/>
      <c r="O120" s="312"/>
      <c r="P120" s="312"/>
      <c r="Q120" s="312"/>
    </row>
    <row r="121" spans="1:17" ht="18" customHeight="1">
      <c r="A121" s="372" t="s">
        <v>233</v>
      </c>
      <c r="B121" s="340" t="s">
        <v>234</v>
      </c>
      <c r="C121" s="341">
        <v>46325</v>
      </c>
      <c r="D121" s="344">
        <v>3</v>
      </c>
      <c r="E121" s="343">
        <f>D121/C121*100000</f>
        <v>6.475984889368592</v>
      </c>
      <c r="F121" s="343">
        <f>C121/D121/100</f>
        <v>154.41666666666666</v>
      </c>
      <c r="G121" s="344">
        <v>30</v>
      </c>
      <c r="H121" s="343">
        <f t="shared" si="24"/>
        <v>64.75984889368591</v>
      </c>
      <c r="I121" s="343">
        <f t="shared" si="25"/>
        <v>15.441666666666668</v>
      </c>
      <c r="J121" s="344">
        <v>16</v>
      </c>
      <c r="K121" s="343">
        <f t="shared" si="26"/>
        <v>34.53858607663249</v>
      </c>
      <c r="L121" s="345">
        <f t="shared" si="27"/>
        <v>28.953125</v>
      </c>
      <c r="M121" s="319"/>
      <c r="N121" s="312"/>
      <c r="O121" s="312"/>
      <c r="P121" s="312"/>
      <c r="Q121" s="312"/>
    </row>
    <row r="122" spans="1:13" s="338" customFormat="1" ht="18" customHeight="1">
      <c r="A122" s="351" t="s">
        <v>235</v>
      </c>
      <c r="B122" s="352"/>
      <c r="C122" s="353">
        <f>+C123+C124+C131</f>
        <v>159111</v>
      </c>
      <c r="D122" s="367">
        <f>+D123+D124+D131</f>
        <v>11</v>
      </c>
      <c r="E122" s="381">
        <f>D122/C122*100000</f>
        <v>6.91341264903118</v>
      </c>
      <c r="F122" s="382">
        <f>C122/D122/100</f>
        <v>144.64636363636365</v>
      </c>
      <c r="G122" s="367">
        <f>+G123+G124+G131</f>
        <v>125</v>
      </c>
      <c r="H122" s="381">
        <f>G122/C122*100000</f>
        <v>78.56150737535431</v>
      </c>
      <c r="I122" s="383">
        <f>C122/G122/100</f>
        <v>12.728879999999998</v>
      </c>
      <c r="J122" s="367">
        <f>+J123+J124+J131</f>
        <v>82</v>
      </c>
      <c r="K122" s="334">
        <f>J122/C122*100000</f>
        <v>51.53634883823243</v>
      </c>
      <c r="L122" s="336">
        <f>C122/J122/100</f>
        <v>19.40378048780488</v>
      </c>
      <c r="M122" s="337"/>
    </row>
    <row r="123" spans="1:17" ht="18" customHeight="1">
      <c r="A123" s="368" t="s">
        <v>236</v>
      </c>
      <c r="B123" s="340" t="s">
        <v>237</v>
      </c>
      <c r="C123" s="341">
        <v>41158</v>
      </c>
      <c r="D123" s="369">
        <v>3</v>
      </c>
      <c r="E123" s="370">
        <f>D123/C123*100000</f>
        <v>7.288983915642159</v>
      </c>
      <c r="F123" s="370">
        <f>C123/D123/100</f>
        <v>137.19333333333333</v>
      </c>
      <c r="G123" s="371">
        <v>40</v>
      </c>
      <c r="H123" s="370">
        <f t="shared" si="24"/>
        <v>97.18645220856213</v>
      </c>
      <c r="I123" s="370">
        <f t="shared" si="25"/>
        <v>10.2895</v>
      </c>
      <c r="J123" s="371">
        <v>28</v>
      </c>
      <c r="K123" s="370">
        <f aca="true" t="shared" si="30" ref="K123:K135">J123/C123*100000</f>
        <v>68.03051654599349</v>
      </c>
      <c r="L123" s="345">
        <f aca="true" t="shared" si="31" ref="L123:L135">C123/J123/100</f>
        <v>14.699285714285713</v>
      </c>
      <c r="M123" s="319"/>
      <c r="N123" s="312"/>
      <c r="O123" s="312"/>
      <c r="P123" s="312"/>
      <c r="Q123" s="312"/>
    </row>
    <row r="124" spans="1:17" ht="18" customHeight="1">
      <c r="A124" s="368" t="s">
        <v>262</v>
      </c>
      <c r="B124" s="340"/>
      <c r="C124" s="341">
        <f>SUM(C125:C130)</f>
        <v>62974</v>
      </c>
      <c r="D124" s="371">
        <f>SUM(D125:D130)</f>
        <v>3</v>
      </c>
      <c r="E124" s="370">
        <f>D124/C124*100000</f>
        <v>4.7638708038238</v>
      </c>
      <c r="F124" s="370">
        <f>C124/D124/100</f>
        <v>209.91333333333333</v>
      </c>
      <c r="G124" s="371">
        <f>SUM(G125:G130)</f>
        <v>50</v>
      </c>
      <c r="H124" s="370">
        <f t="shared" si="24"/>
        <v>79.39784673039668</v>
      </c>
      <c r="I124" s="370">
        <f t="shared" si="25"/>
        <v>12.5948</v>
      </c>
      <c r="J124" s="371">
        <f>SUM(J125:J130)</f>
        <v>26</v>
      </c>
      <c r="K124" s="370">
        <f t="shared" si="30"/>
        <v>41.28688029980627</v>
      </c>
      <c r="L124" s="345">
        <f t="shared" si="31"/>
        <v>24.22076923076923</v>
      </c>
      <c r="M124" s="319"/>
      <c r="N124" s="312"/>
      <c r="O124" s="312"/>
      <c r="P124" s="312"/>
      <c r="Q124" s="312"/>
    </row>
    <row r="125" spans="1:17" ht="18" customHeight="1">
      <c r="A125" s="372"/>
      <c r="B125" s="326" t="s">
        <v>175</v>
      </c>
      <c r="C125" s="347">
        <v>16801</v>
      </c>
      <c r="D125" s="376">
        <v>1</v>
      </c>
      <c r="E125" s="377" t="s">
        <v>273</v>
      </c>
      <c r="F125" s="377" t="s">
        <v>273</v>
      </c>
      <c r="G125" s="375">
        <v>20</v>
      </c>
      <c r="H125" s="374">
        <f t="shared" si="24"/>
        <v>119.04053330158918</v>
      </c>
      <c r="I125" s="374">
        <f t="shared" si="25"/>
        <v>8.4005</v>
      </c>
      <c r="J125" s="375">
        <v>9</v>
      </c>
      <c r="K125" s="374">
        <f t="shared" si="30"/>
        <v>53.56823998571514</v>
      </c>
      <c r="L125" s="350">
        <f t="shared" si="31"/>
        <v>18.66777777777778</v>
      </c>
      <c r="M125" s="319"/>
      <c r="N125" s="312"/>
      <c r="O125" s="312"/>
      <c r="P125" s="312"/>
      <c r="Q125" s="312"/>
    </row>
    <row r="126" spans="1:17" ht="18" customHeight="1">
      <c r="A126" s="372"/>
      <c r="B126" s="326" t="s">
        <v>176</v>
      </c>
      <c r="C126" s="347">
        <v>6834</v>
      </c>
      <c r="D126" s="373">
        <v>1</v>
      </c>
      <c r="E126" s="374">
        <f>D126/C126*100000</f>
        <v>14.63271875914545</v>
      </c>
      <c r="F126" s="374">
        <f>C126/D126/100</f>
        <v>68.34</v>
      </c>
      <c r="G126" s="375">
        <v>5</v>
      </c>
      <c r="H126" s="374">
        <f t="shared" si="24"/>
        <v>73.16359379572724</v>
      </c>
      <c r="I126" s="374">
        <f t="shared" si="25"/>
        <v>13.668</v>
      </c>
      <c r="J126" s="375">
        <v>3</v>
      </c>
      <c r="K126" s="374">
        <f t="shared" si="30"/>
        <v>43.89815627743635</v>
      </c>
      <c r="L126" s="350">
        <f t="shared" si="31"/>
        <v>22.78</v>
      </c>
      <c r="M126" s="319"/>
      <c r="N126" s="312"/>
      <c r="O126" s="312"/>
      <c r="P126" s="312"/>
      <c r="Q126" s="312"/>
    </row>
    <row r="127" spans="1:17" ht="18" customHeight="1">
      <c r="A127" s="372"/>
      <c r="B127" s="326" t="s">
        <v>177</v>
      </c>
      <c r="C127" s="347">
        <v>10218</v>
      </c>
      <c r="D127" s="376" t="s">
        <v>273</v>
      </c>
      <c r="E127" s="377" t="s">
        <v>273</v>
      </c>
      <c r="F127" s="377" t="s">
        <v>273</v>
      </c>
      <c r="G127" s="375">
        <v>7</v>
      </c>
      <c r="H127" s="374">
        <f aca="true" t="shared" si="32" ref="H127:H135">G127/C127*100000</f>
        <v>68.50655705617538</v>
      </c>
      <c r="I127" s="374">
        <f aca="true" t="shared" si="33" ref="I127:I135">C127/G127/100</f>
        <v>14.597142857142858</v>
      </c>
      <c r="J127" s="375">
        <v>5</v>
      </c>
      <c r="K127" s="374">
        <f t="shared" si="30"/>
        <v>48.93325504012527</v>
      </c>
      <c r="L127" s="350">
        <f t="shared" si="31"/>
        <v>20.436</v>
      </c>
      <c r="M127" s="319"/>
      <c r="N127" s="312"/>
      <c r="O127" s="312"/>
      <c r="P127" s="312"/>
      <c r="Q127" s="312"/>
    </row>
    <row r="128" spans="1:17" ht="18" customHeight="1">
      <c r="A128" s="372"/>
      <c r="B128" s="326" t="s">
        <v>147</v>
      </c>
      <c r="C128" s="347">
        <v>9233</v>
      </c>
      <c r="D128" s="376" t="s">
        <v>273</v>
      </c>
      <c r="E128" s="377" t="s">
        <v>273</v>
      </c>
      <c r="F128" s="377" t="s">
        <v>273</v>
      </c>
      <c r="G128" s="375">
        <v>5</v>
      </c>
      <c r="H128" s="374">
        <f t="shared" si="32"/>
        <v>54.15357955160836</v>
      </c>
      <c r="I128" s="374">
        <f t="shared" si="33"/>
        <v>18.465999999999998</v>
      </c>
      <c r="J128" s="375">
        <v>2</v>
      </c>
      <c r="K128" s="374">
        <f t="shared" si="30"/>
        <v>21.661431820643344</v>
      </c>
      <c r="L128" s="350">
        <f t="shared" si="31"/>
        <v>46.165</v>
      </c>
      <c r="M128" s="319"/>
      <c r="N128" s="312"/>
      <c r="O128" s="312"/>
      <c r="P128" s="312"/>
      <c r="Q128" s="312"/>
    </row>
    <row r="129" spans="1:17" ht="18" customHeight="1">
      <c r="A129" s="372"/>
      <c r="B129" s="326" t="s">
        <v>178</v>
      </c>
      <c r="C129" s="347">
        <v>11090</v>
      </c>
      <c r="D129" s="376" t="s">
        <v>273</v>
      </c>
      <c r="E129" s="377" t="s">
        <v>273</v>
      </c>
      <c r="F129" s="377" t="s">
        <v>273</v>
      </c>
      <c r="G129" s="375">
        <v>9</v>
      </c>
      <c r="H129" s="374">
        <f t="shared" si="32"/>
        <v>81.1541929666366</v>
      </c>
      <c r="I129" s="374">
        <f t="shared" si="33"/>
        <v>12.322222222222221</v>
      </c>
      <c r="J129" s="375">
        <v>3</v>
      </c>
      <c r="K129" s="374">
        <f t="shared" si="30"/>
        <v>27.051397655545536</v>
      </c>
      <c r="L129" s="350">
        <f t="shared" si="31"/>
        <v>36.96666666666667</v>
      </c>
      <c r="M129" s="319"/>
      <c r="N129" s="312"/>
      <c r="O129" s="312"/>
      <c r="P129" s="312"/>
      <c r="Q129" s="312"/>
    </row>
    <row r="130" spans="1:17" ht="18" customHeight="1">
      <c r="A130" s="372"/>
      <c r="B130" s="326" t="s">
        <v>179</v>
      </c>
      <c r="C130" s="347">
        <v>8798</v>
      </c>
      <c r="D130" s="376">
        <v>1</v>
      </c>
      <c r="E130" s="377" t="s">
        <v>273</v>
      </c>
      <c r="F130" s="377" t="s">
        <v>273</v>
      </c>
      <c r="G130" s="375">
        <v>4</v>
      </c>
      <c r="H130" s="374">
        <f t="shared" si="32"/>
        <v>45.46487838145033</v>
      </c>
      <c r="I130" s="374">
        <f t="shared" si="33"/>
        <v>21.995</v>
      </c>
      <c r="J130" s="375">
        <v>4</v>
      </c>
      <c r="K130" s="374">
        <f t="shared" si="30"/>
        <v>45.46487838145033</v>
      </c>
      <c r="L130" s="350">
        <f t="shared" si="31"/>
        <v>21.995</v>
      </c>
      <c r="M130" s="319"/>
      <c r="N130" s="312"/>
      <c r="O130" s="312"/>
      <c r="P130" s="312"/>
      <c r="Q130" s="312"/>
    </row>
    <row r="131" spans="1:17" ht="18" customHeight="1">
      <c r="A131" s="368" t="s">
        <v>263</v>
      </c>
      <c r="B131" s="340"/>
      <c r="C131" s="341">
        <f>SUM(C132:C135)</f>
        <v>54979</v>
      </c>
      <c r="D131" s="371">
        <f>SUM(D132:D135)</f>
        <v>5</v>
      </c>
      <c r="E131" s="370">
        <f>D131/C131*100000</f>
        <v>9.09438149111479</v>
      </c>
      <c r="F131" s="370">
        <f>C131/D131/100</f>
        <v>109.958</v>
      </c>
      <c r="G131" s="371">
        <f>SUM(G132:G135)</f>
        <v>35</v>
      </c>
      <c r="H131" s="370">
        <f t="shared" si="32"/>
        <v>63.660670437803525</v>
      </c>
      <c r="I131" s="370">
        <f t="shared" si="33"/>
        <v>15.708285714285715</v>
      </c>
      <c r="J131" s="371">
        <f>SUM(J132:J135)</f>
        <v>28</v>
      </c>
      <c r="K131" s="370">
        <f t="shared" si="30"/>
        <v>50.92853635024282</v>
      </c>
      <c r="L131" s="345">
        <f t="shared" si="31"/>
        <v>19.635357142857142</v>
      </c>
      <c r="M131" s="319"/>
      <c r="N131" s="312"/>
      <c r="O131" s="312"/>
      <c r="P131" s="312"/>
      <c r="Q131" s="312"/>
    </row>
    <row r="132" spans="1:17" ht="18" customHeight="1">
      <c r="A132" s="372"/>
      <c r="B132" s="326" t="s">
        <v>180</v>
      </c>
      <c r="C132" s="347">
        <v>6154</v>
      </c>
      <c r="D132" s="373">
        <v>1</v>
      </c>
      <c r="E132" s="374">
        <f>D132/C132*100000</f>
        <v>16.249593760155996</v>
      </c>
      <c r="F132" s="374">
        <f>C132/D132/100</f>
        <v>61.54</v>
      </c>
      <c r="G132" s="375">
        <v>5</v>
      </c>
      <c r="H132" s="374">
        <f t="shared" si="32"/>
        <v>81.24796880077997</v>
      </c>
      <c r="I132" s="374">
        <f t="shared" si="33"/>
        <v>12.308</v>
      </c>
      <c r="J132" s="375">
        <v>3</v>
      </c>
      <c r="K132" s="374">
        <f t="shared" si="30"/>
        <v>48.74878128046799</v>
      </c>
      <c r="L132" s="350">
        <f t="shared" si="31"/>
        <v>20.513333333333335</v>
      </c>
      <c r="M132" s="319"/>
      <c r="N132" s="312"/>
      <c r="O132" s="312"/>
      <c r="P132" s="312"/>
      <c r="Q132" s="312"/>
    </row>
    <row r="133" spans="1:17" ht="18" customHeight="1">
      <c r="A133" s="372"/>
      <c r="B133" s="326" t="s">
        <v>181</v>
      </c>
      <c r="C133" s="347">
        <v>12519</v>
      </c>
      <c r="D133" s="376" t="s">
        <v>273</v>
      </c>
      <c r="E133" s="377" t="s">
        <v>273</v>
      </c>
      <c r="F133" s="377" t="s">
        <v>273</v>
      </c>
      <c r="G133" s="375">
        <v>7</v>
      </c>
      <c r="H133" s="374">
        <f t="shared" si="32"/>
        <v>55.91500918603722</v>
      </c>
      <c r="I133" s="374">
        <f t="shared" si="33"/>
        <v>17.884285714285713</v>
      </c>
      <c r="J133" s="375">
        <v>6</v>
      </c>
      <c r="K133" s="374">
        <f t="shared" si="30"/>
        <v>47.92715073088905</v>
      </c>
      <c r="L133" s="350">
        <f t="shared" si="31"/>
        <v>20.865</v>
      </c>
      <c r="M133" s="319"/>
      <c r="N133" s="312"/>
      <c r="O133" s="312"/>
      <c r="P133" s="312"/>
      <c r="Q133" s="312"/>
    </row>
    <row r="134" spans="1:17" ht="18" customHeight="1">
      <c r="A134" s="372"/>
      <c r="B134" s="326" t="s">
        <v>182</v>
      </c>
      <c r="C134" s="347">
        <v>16602</v>
      </c>
      <c r="D134" s="373">
        <v>3</v>
      </c>
      <c r="E134" s="374">
        <f>D134/C134*100000</f>
        <v>18.070112034694617</v>
      </c>
      <c r="F134" s="374">
        <f>C134/D134/100</f>
        <v>55.34</v>
      </c>
      <c r="G134" s="375">
        <v>10</v>
      </c>
      <c r="H134" s="374">
        <f t="shared" si="32"/>
        <v>60.23370678231539</v>
      </c>
      <c r="I134" s="374">
        <f t="shared" si="33"/>
        <v>16.602</v>
      </c>
      <c r="J134" s="375">
        <v>11</v>
      </c>
      <c r="K134" s="374">
        <f t="shared" si="30"/>
        <v>66.25707746054692</v>
      </c>
      <c r="L134" s="350">
        <f t="shared" si="31"/>
        <v>15.092727272727272</v>
      </c>
      <c r="M134" s="319"/>
      <c r="N134" s="312"/>
      <c r="O134" s="312"/>
      <c r="P134" s="312"/>
      <c r="Q134" s="312"/>
    </row>
    <row r="135" spans="1:17" ht="18" customHeight="1">
      <c r="A135" s="395"/>
      <c r="B135" s="385" t="s">
        <v>183</v>
      </c>
      <c r="C135" s="347">
        <v>19704</v>
      </c>
      <c r="D135" s="373">
        <v>1</v>
      </c>
      <c r="E135" s="374">
        <f>D135/C135*100000</f>
        <v>5.075111652456354</v>
      </c>
      <c r="F135" s="374">
        <f>C135/D135/100</f>
        <v>197.04</v>
      </c>
      <c r="G135" s="375">
        <v>13</v>
      </c>
      <c r="H135" s="374">
        <f t="shared" si="32"/>
        <v>65.9764514819326</v>
      </c>
      <c r="I135" s="374">
        <f t="shared" si="33"/>
        <v>15.156923076923077</v>
      </c>
      <c r="J135" s="375">
        <v>8</v>
      </c>
      <c r="K135" s="374">
        <f t="shared" si="30"/>
        <v>40.600893219650835</v>
      </c>
      <c r="L135" s="401">
        <f t="shared" si="31"/>
        <v>24.63</v>
      </c>
      <c r="M135" s="319"/>
      <c r="N135" s="312"/>
      <c r="O135" s="312"/>
      <c r="P135" s="312"/>
      <c r="Q135" s="312"/>
    </row>
    <row r="136" spans="1:17" ht="18" customHeight="1">
      <c r="A136" s="317"/>
      <c r="B136" s="329"/>
      <c r="C136" s="317"/>
      <c r="D136" s="317"/>
      <c r="E136" s="317"/>
      <c r="F136" s="317"/>
      <c r="G136" s="317"/>
      <c r="H136" s="431" t="s">
        <v>92</v>
      </c>
      <c r="I136" s="431" t="s">
        <v>92</v>
      </c>
      <c r="J136" s="317"/>
      <c r="K136" s="317"/>
      <c r="L136" s="317"/>
      <c r="M136" s="312"/>
      <c r="N136" s="312"/>
      <c r="O136" s="312"/>
      <c r="P136" s="312"/>
      <c r="Q136" s="312"/>
    </row>
    <row r="137" spans="1:12" ht="14.25">
      <c r="A137" s="311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</row>
    <row r="138" spans="1:12" ht="14.25">
      <c r="A138" s="311"/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</row>
    <row r="139" spans="1:12" ht="14.25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</row>
    <row r="140" spans="1:12" ht="14.25">
      <c r="A140" s="311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</row>
    <row r="141" spans="1:12" ht="14.25">
      <c r="A141" s="311"/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</row>
    <row r="142" spans="1:12" ht="14.25">
      <c r="A142" s="311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</row>
    <row r="143" spans="1:12" ht="14.25">
      <c r="A143" s="311"/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</row>
    <row r="144" spans="1:12" ht="14.25">
      <c r="A144" s="311"/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</row>
    <row r="145" spans="1:12" ht="14.25">
      <c r="A145" s="311"/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</row>
    <row r="146" spans="1:12" ht="14.25">
      <c r="A146" s="311"/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</row>
    <row r="147" spans="1:12" ht="14.25">
      <c r="A147" s="311"/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</row>
    <row r="148" spans="1:12" ht="14.25">
      <c r="A148" s="311"/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</row>
    <row r="149" spans="1:12" ht="14.25">
      <c r="A149" s="311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</row>
    <row r="150" spans="1:12" ht="14.25">
      <c r="A150" s="311"/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</row>
    <row r="151" spans="1:12" ht="14.25">
      <c r="A151" s="311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</row>
    <row r="152" spans="1:12" ht="14.25">
      <c r="A152" s="311"/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</row>
    <row r="153" spans="1:12" ht="14.25">
      <c r="A153" s="311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</row>
    <row r="154" spans="1:12" ht="14.25">
      <c r="A154" s="311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</row>
    <row r="155" spans="1:12" ht="14.25">
      <c r="A155" s="311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</row>
    <row r="156" spans="1:12" ht="14.25">
      <c r="A156" s="311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</row>
    <row r="157" spans="1:12" ht="14.25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</row>
    <row r="158" spans="1:12" ht="14.25">
      <c r="A158" s="311"/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</row>
    <row r="159" spans="1:12" ht="14.25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</row>
    <row r="160" spans="1:12" ht="14.25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</row>
    <row r="161" spans="1:12" ht="14.25">
      <c r="A161" s="311"/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</row>
    <row r="162" spans="1:12" ht="14.25">
      <c r="A162" s="311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</row>
  </sheetData>
  <mergeCells count="1">
    <mergeCell ref="K70:L70"/>
  </mergeCells>
  <printOptions horizontalCentered="1" verticalCentered="1"/>
  <pageMargins left="0.62" right="0.38" top="0.66" bottom="0.57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4"/>
  <sheetViews>
    <sheetView showOutlineSymbols="0" workbookViewId="0" topLeftCell="A1">
      <selection activeCell="C6" sqref="C6"/>
    </sheetView>
  </sheetViews>
  <sheetFormatPr defaultColWidth="9.00390625" defaultRowHeight="13.5"/>
  <cols>
    <col min="1" max="1" width="8.125" style="435" customWidth="1"/>
    <col min="2" max="2" width="10.25390625" style="435" customWidth="1"/>
    <col min="3" max="3" width="9.75390625" style="435" customWidth="1"/>
    <col min="4" max="4" width="10.125" style="435" customWidth="1"/>
    <col min="5" max="5" width="6.625" style="435" customWidth="1"/>
    <col min="6" max="6" width="8.50390625" style="435" customWidth="1"/>
    <col min="7" max="7" width="10.00390625" style="435" customWidth="1"/>
    <col min="8" max="8" width="8.625" style="435" customWidth="1"/>
    <col min="9" max="9" width="10.75390625" style="435" customWidth="1"/>
    <col min="10" max="10" width="9.625" style="435" customWidth="1"/>
    <col min="11" max="11" width="6.625" style="435" customWidth="1"/>
    <col min="12" max="12" width="7.625" style="435" customWidth="1"/>
    <col min="13" max="13" width="11.25390625" style="435" customWidth="1"/>
    <col min="14" max="14" width="9.625" style="435" customWidth="1"/>
    <col min="15" max="16" width="10.75390625" style="435" customWidth="1"/>
    <col min="17" max="17" width="15.125" style="435" customWidth="1"/>
    <col min="18" max="16384" width="10.75390625" style="435" customWidth="1"/>
  </cols>
  <sheetData>
    <row r="1" spans="1:14" ht="21.75" customHeight="1" thickBot="1">
      <c r="A1" s="432" t="s">
        <v>320</v>
      </c>
      <c r="B1" s="433"/>
      <c r="C1" s="433"/>
      <c r="D1" s="433"/>
      <c r="E1" s="433"/>
      <c r="F1" s="433"/>
      <c r="G1" s="433"/>
      <c r="H1" s="433"/>
      <c r="I1" s="434"/>
      <c r="J1" s="434"/>
      <c r="K1" s="434"/>
      <c r="L1" s="434"/>
      <c r="M1" s="434"/>
      <c r="N1" s="434"/>
    </row>
    <row r="2" spans="1:14" ht="18" customHeight="1">
      <c r="A2" s="436"/>
      <c r="B2" s="437"/>
      <c r="C2" s="584" t="s">
        <v>321</v>
      </c>
      <c r="D2" s="576"/>
      <c r="E2" s="576"/>
      <c r="F2" s="576"/>
      <c r="G2" s="576"/>
      <c r="H2" s="615"/>
      <c r="I2" s="616" t="s">
        <v>322</v>
      </c>
      <c r="J2" s="617"/>
      <c r="K2" s="617"/>
      <c r="L2" s="617"/>
      <c r="M2" s="617"/>
      <c r="N2" s="618"/>
    </row>
    <row r="3" spans="1:14" ht="18" customHeight="1">
      <c r="A3" s="580" t="s">
        <v>278</v>
      </c>
      <c r="B3" s="582" t="s">
        <v>279</v>
      </c>
      <c r="C3" s="438" t="s">
        <v>323</v>
      </c>
      <c r="D3" s="439"/>
      <c r="E3" s="439"/>
      <c r="F3" s="439"/>
      <c r="G3" s="440"/>
      <c r="H3" s="441" t="s">
        <v>324</v>
      </c>
      <c r="I3" s="442" t="s">
        <v>323</v>
      </c>
      <c r="J3" s="443"/>
      <c r="K3" s="443"/>
      <c r="L3" s="443"/>
      <c r="M3" s="444"/>
      <c r="N3" s="445" t="s">
        <v>324</v>
      </c>
    </row>
    <row r="4" spans="1:17" ht="18" customHeight="1">
      <c r="A4" s="581"/>
      <c r="B4" s="583"/>
      <c r="C4" s="446"/>
      <c r="D4" s="447" t="s">
        <v>325</v>
      </c>
      <c r="E4" s="448" t="s">
        <v>89</v>
      </c>
      <c r="F4" s="447" t="s">
        <v>326</v>
      </c>
      <c r="G4" s="449" t="s">
        <v>324</v>
      </c>
      <c r="H4" s="450" t="s">
        <v>75</v>
      </c>
      <c r="I4" s="451"/>
      <c r="J4" s="447" t="s">
        <v>327</v>
      </c>
      <c r="K4" s="448" t="s">
        <v>89</v>
      </c>
      <c r="L4" s="447" t="s">
        <v>326</v>
      </c>
      <c r="M4" s="449" t="s">
        <v>324</v>
      </c>
      <c r="N4" s="445" t="s">
        <v>75</v>
      </c>
      <c r="Q4" s="435" t="s">
        <v>328</v>
      </c>
    </row>
    <row r="5" spans="1:14" ht="18" customHeight="1" thickBot="1">
      <c r="A5" s="452"/>
      <c r="B5" s="453"/>
      <c r="C5" s="454"/>
      <c r="D5" s="455" t="s">
        <v>329</v>
      </c>
      <c r="E5" s="454" t="s">
        <v>330</v>
      </c>
      <c r="F5" s="455" t="s">
        <v>330</v>
      </c>
      <c r="G5" s="454" t="s">
        <v>329</v>
      </c>
      <c r="H5" s="453"/>
      <c r="I5" s="456"/>
      <c r="J5" s="455" t="s">
        <v>329</v>
      </c>
      <c r="K5" s="454" t="s">
        <v>330</v>
      </c>
      <c r="L5" s="455" t="s">
        <v>330</v>
      </c>
      <c r="M5" s="454" t="s">
        <v>329</v>
      </c>
      <c r="N5" s="457"/>
    </row>
    <row r="6" spans="1:21" s="469" customFormat="1" ht="18" customHeight="1">
      <c r="A6" s="458"/>
      <c r="B6" s="459" t="s">
        <v>76</v>
      </c>
      <c r="C6" s="460">
        <f>C7+C17+C21+C28+C35+C51+C61+C88+C111+C120</f>
        <v>64427</v>
      </c>
      <c r="D6" s="460">
        <f aca="true" t="shared" si="0" ref="D6:Q6">D7+D17+D21+D28+D35+D51+D61+D88+D111+D120</f>
        <v>12041</v>
      </c>
      <c r="E6" s="460">
        <f t="shared" si="0"/>
        <v>42</v>
      </c>
      <c r="F6" s="460">
        <f t="shared" si="0"/>
        <v>1015</v>
      </c>
      <c r="G6" s="460">
        <f t="shared" si="0"/>
        <v>51329</v>
      </c>
      <c r="H6" s="460">
        <f t="shared" si="0"/>
        <v>5671</v>
      </c>
      <c r="I6" s="461">
        <f>C6/$Q6*100000</f>
        <v>1160.726800507479</v>
      </c>
      <c r="J6" s="462">
        <f aca="true" t="shared" si="1" ref="J6:J67">D6/$Q6*100000</f>
        <v>216.93251905118282</v>
      </c>
      <c r="K6" s="463">
        <f>E6/$Q6*100000</f>
        <v>0.7566784984760135</v>
      </c>
      <c r="L6" s="464">
        <f>F6/$Q6*100000</f>
        <v>18.28639704650366</v>
      </c>
      <c r="M6" s="461">
        <f>G6/$Q6*100000</f>
        <v>924.7512059113166</v>
      </c>
      <c r="N6" s="465">
        <f>H6/$Q6*100000</f>
        <v>102.16961344898745</v>
      </c>
      <c r="O6" s="466">
        <f t="shared" si="0"/>
        <v>0</v>
      </c>
      <c r="P6" s="467">
        <f t="shared" si="0"/>
        <v>0</v>
      </c>
      <c r="Q6" s="467">
        <f t="shared" si="0"/>
        <v>5550574</v>
      </c>
      <c r="R6" s="468"/>
      <c r="S6" s="468"/>
      <c r="T6" s="468"/>
      <c r="U6" s="468"/>
    </row>
    <row r="7" spans="1:21" s="469" customFormat="1" ht="18" customHeight="1">
      <c r="A7" s="470" t="s">
        <v>99</v>
      </c>
      <c r="B7" s="471" t="s">
        <v>99</v>
      </c>
      <c r="C7" s="472">
        <f>D7+E7+F7+G7</f>
        <v>19299</v>
      </c>
      <c r="D7" s="472">
        <f>SUM(D8:D16)</f>
        <v>3836</v>
      </c>
      <c r="E7" s="473">
        <f>SUM(E8:E16)</f>
        <v>10</v>
      </c>
      <c r="F7" s="472">
        <f>SUM(F8:F16)</f>
        <v>146</v>
      </c>
      <c r="G7" s="473">
        <f>SUM(G8:G16)</f>
        <v>15307</v>
      </c>
      <c r="H7" s="474">
        <f>SUM(H8:H16)</f>
        <v>1072</v>
      </c>
      <c r="I7" s="461">
        <f aca="true" t="shared" si="2" ref="I7:I67">C7/$Q7*100000</f>
        <v>1292.2877893234088</v>
      </c>
      <c r="J7" s="462">
        <f t="shared" si="1"/>
        <v>256.86387687676023</v>
      </c>
      <c r="K7" s="463">
        <f aca="true" t="shared" si="3" ref="K7:K67">E7/$Q7*100000</f>
        <v>0.6696138604712206</v>
      </c>
      <c r="L7" s="464">
        <f aca="true" t="shared" si="4" ref="L7:L67">F7/$Q7*100000</f>
        <v>9.776362362879821</v>
      </c>
      <c r="M7" s="461">
        <f aca="true" t="shared" si="5" ref="M7:M67">G7/$Q7*100000</f>
        <v>1024.9779362232975</v>
      </c>
      <c r="N7" s="465">
        <f aca="true" t="shared" si="6" ref="N7:N67">H7/$Q7*100000</f>
        <v>71.78260584251485</v>
      </c>
      <c r="P7" s="475"/>
      <c r="Q7" s="475">
        <f>SUM(Q8:Q16)</f>
        <v>1493398</v>
      </c>
      <c r="R7" s="475"/>
      <c r="S7" s="475"/>
      <c r="T7" s="475"/>
      <c r="U7" s="475"/>
    </row>
    <row r="8" spans="1:21" ht="18" customHeight="1">
      <c r="A8" s="476"/>
      <c r="B8" s="477" t="s">
        <v>280</v>
      </c>
      <c r="C8" s="478">
        <f aca="true" t="shared" si="7" ref="C8:C67">D8+E8+F8+G8</f>
        <v>1074</v>
      </c>
      <c r="D8" s="478">
        <v>0</v>
      </c>
      <c r="E8" s="479">
        <v>0</v>
      </c>
      <c r="F8" s="478">
        <v>0</v>
      </c>
      <c r="G8" s="479">
        <v>1074</v>
      </c>
      <c r="H8" s="480">
        <v>173</v>
      </c>
      <c r="I8" s="481">
        <f t="shared" si="2"/>
        <v>561.3954387927384</v>
      </c>
      <c r="J8" s="482">
        <f t="shared" si="1"/>
        <v>0</v>
      </c>
      <c r="K8" s="483">
        <f t="shared" si="3"/>
        <v>0</v>
      </c>
      <c r="L8" s="484">
        <f t="shared" si="4"/>
        <v>0</v>
      </c>
      <c r="M8" s="481">
        <f t="shared" si="5"/>
        <v>561.3954387927384</v>
      </c>
      <c r="N8" s="485">
        <f t="shared" si="6"/>
        <v>90.42961909789922</v>
      </c>
      <c r="P8" s="486"/>
      <c r="Q8" s="487">
        <v>191309</v>
      </c>
      <c r="R8" s="487"/>
      <c r="S8" s="487"/>
      <c r="T8" s="487"/>
      <c r="U8" s="487"/>
    </row>
    <row r="9" spans="1:21" ht="18" customHeight="1">
      <c r="A9" s="476"/>
      <c r="B9" s="477" t="s">
        <v>281</v>
      </c>
      <c r="C9" s="478">
        <f t="shared" si="7"/>
        <v>1006</v>
      </c>
      <c r="D9" s="478">
        <v>0</v>
      </c>
      <c r="E9" s="479">
        <v>0</v>
      </c>
      <c r="F9" s="478">
        <v>0</v>
      </c>
      <c r="G9" s="479">
        <v>1006</v>
      </c>
      <c r="H9" s="480">
        <v>120</v>
      </c>
      <c r="I9" s="481">
        <f t="shared" si="2"/>
        <v>834.7300818135051</v>
      </c>
      <c r="J9" s="482">
        <f t="shared" si="1"/>
        <v>0</v>
      </c>
      <c r="K9" s="483">
        <f t="shared" si="3"/>
        <v>0</v>
      </c>
      <c r="L9" s="484">
        <f t="shared" si="4"/>
        <v>0</v>
      </c>
      <c r="M9" s="481">
        <f t="shared" si="5"/>
        <v>834.7300818135051</v>
      </c>
      <c r="N9" s="485">
        <f t="shared" si="6"/>
        <v>99.57018868550756</v>
      </c>
      <c r="P9" s="486"/>
      <c r="Q9" s="487">
        <v>120518</v>
      </c>
      <c r="R9" s="487"/>
      <c r="S9" s="487"/>
      <c r="T9" s="487"/>
      <c r="U9" s="487"/>
    </row>
    <row r="10" spans="1:21" ht="18" customHeight="1">
      <c r="A10" s="476"/>
      <c r="B10" s="477" t="s">
        <v>282</v>
      </c>
      <c r="C10" s="478">
        <f t="shared" si="7"/>
        <v>1839</v>
      </c>
      <c r="D10" s="478">
        <v>463</v>
      </c>
      <c r="E10" s="479">
        <v>0</v>
      </c>
      <c r="F10" s="478">
        <v>0</v>
      </c>
      <c r="G10" s="479">
        <v>1376</v>
      </c>
      <c r="H10" s="480">
        <v>77</v>
      </c>
      <c r="I10" s="481">
        <f t="shared" si="2"/>
        <v>1720.3476243486718</v>
      </c>
      <c r="J10" s="482">
        <f t="shared" si="1"/>
        <v>433.12721591812675</v>
      </c>
      <c r="K10" s="483">
        <f t="shared" si="3"/>
        <v>0</v>
      </c>
      <c r="L10" s="484">
        <f t="shared" si="4"/>
        <v>0</v>
      </c>
      <c r="M10" s="481">
        <f t="shared" si="5"/>
        <v>1287.2204084305454</v>
      </c>
      <c r="N10" s="485">
        <f t="shared" si="6"/>
        <v>72.03195599502324</v>
      </c>
      <c r="P10" s="486"/>
      <c r="Q10" s="487">
        <v>106897</v>
      </c>
      <c r="R10" s="487"/>
      <c r="S10" s="487"/>
      <c r="T10" s="487"/>
      <c r="U10" s="487"/>
    </row>
    <row r="11" spans="1:21" ht="18" customHeight="1">
      <c r="A11" s="476"/>
      <c r="B11" s="477" t="s">
        <v>283</v>
      </c>
      <c r="C11" s="478">
        <f t="shared" si="7"/>
        <v>1368</v>
      </c>
      <c r="D11" s="478">
        <v>0</v>
      </c>
      <c r="E11" s="479">
        <v>0</v>
      </c>
      <c r="F11" s="478">
        <v>0</v>
      </c>
      <c r="G11" s="479">
        <v>1368</v>
      </c>
      <c r="H11" s="480">
        <v>74</v>
      </c>
      <c r="I11" s="481">
        <f t="shared" si="2"/>
        <v>1297.1250853371766</v>
      </c>
      <c r="J11" s="482">
        <f t="shared" si="1"/>
        <v>0</v>
      </c>
      <c r="K11" s="483">
        <f t="shared" si="3"/>
        <v>0</v>
      </c>
      <c r="L11" s="484">
        <f t="shared" si="4"/>
        <v>0</v>
      </c>
      <c r="M11" s="481">
        <f t="shared" si="5"/>
        <v>1297.1250853371766</v>
      </c>
      <c r="N11" s="485">
        <f t="shared" si="6"/>
        <v>70.16612303724493</v>
      </c>
      <c r="P11" s="486"/>
      <c r="Q11" s="487">
        <v>105464</v>
      </c>
      <c r="R11" s="487"/>
      <c r="S11" s="487"/>
      <c r="T11" s="487"/>
      <c r="U11" s="487"/>
    </row>
    <row r="12" spans="1:21" ht="18" customHeight="1">
      <c r="A12" s="476"/>
      <c r="B12" s="477" t="s">
        <v>284</v>
      </c>
      <c r="C12" s="478">
        <f t="shared" si="7"/>
        <v>1851</v>
      </c>
      <c r="D12" s="478">
        <v>0</v>
      </c>
      <c r="E12" s="479">
        <v>0</v>
      </c>
      <c r="F12" s="478">
        <v>46</v>
      </c>
      <c r="G12" s="479">
        <v>1805</v>
      </c>
      <c r="H12" s="480">
        <v>156</v>
      </c>
      <c r="I12" s="481">
        <f t="shared" si="2"/>
        <v>1063.4508434067195</v>
      </c>
      <c r="J12" s="482">
        <f t="shared" si="1"/>
        <v>0</v>
      </c>
      <c r="K12" s="483">
        <f t="shared" si="3"/>
        <v>0</v>
      </c>
      <c r="L12" s="484">
        <f t="shared" si="4"/>
        <v>26.428275957163212</v>
      </c>
      <c r="M12" s="481">
        <f t="shared" si="5"/>
        <v>1037.0225674495564</v>
      </c>
      <c r="N12" s="485">
        <f t="shared" si="6"/>
        <v>89.62632715907525</v>
      </c>
      <c r="P12" s="486"/>
      <c r="Q12" s="487">
        <v>174056</v>
      </c>
      <c r="R12" s="487"/>
      <c r="S12" s="487"/>
      <c r="T12" s="487"/>
      <c r="U12" s="487"/>
    </row>
    <row r="13" spans="1:21" ht="18" customHeight="1">
      <c r="A13" s="476"/>
      <c r="B13" s="477" t="s">
        <v>285</v>
      </c>
      <c r="C13" s="478">
        <f t="shared" si="7"/>
        <v>756</v>
      </c>
      <c r="D13" s="478">
        <v>0</v>
      </c>
      <c r="E13" s="479">
        <v>0</v>
      </c>
      <c r="F13" s="478">
        <v>0</v>
      </c>
      <c r="G13" s="479">
        <v>756</v>
      </c>
      <c r="H13" s="480">
        <v>112</v>
      </c>
      <c r="I13" s="481">
        <f t="shared" si="2"/>
        <v>334.1731865800292</v>
      </c>
      <c r="J13" s="482">
        <f t="shared" si="1"/>
        <v>0</v>
      </c>
      <c r="K13" s="483">
        <f t="shared" si="3"/>
        <v>0</v>
      </c>
      <c r="L13" s="484">
        <f t="shared" si="4"/>
        <v>0</v>
      </c>
      <c r="M13" s="481">
        <f t="shared" si="5"/>
        <v>334.1731865800292</v>
      </c>
      <c r="N13" s="485">
        <f t="shared" si="6"/>
        <v>49.507138752596916</v>
      </c>
      <c r="P13" s="486"/>
      <c r="Q13" s="487">
        <v>226230</v>
      </c>
      <c r="R13" s="487"/>
      <c r="S13" s="487"/>
      <c r="T13" s="487"/>
      <c r="U13" s="487"/>
    </row>
    <row r="14" spans="1:21" ht="18" customHeight="1">
      <c r="A14" s="476"/>
      <c r="B14" s="477" t="s">
        <v>286</v>
      </c>
      <c r="C14" s="478">
        <f t="shared" si="7"/>
        <v>3578</v>
      </c>
      <c r="D14" s="478">
        <v>1463</v>
      </c>
      <c r="E14" s="479">
        <v>0</v>
      </c>
      <c r="F14" s="478">
        <v>0</v>
      </c>
      <c r="G14" s="479">
        <v>2115</v>
      </c>
      <c r="H14" s="480">
        <v>147</v>
      </c>
      <c r="I14" s="481">
        <f t="shared" si="2"/>
        <v>1588.9228364359813</v>
      </c>
      <c r="J14" s="482">
        <f t="shared" si="1"/>
        <v>649.6909194258917</v>
      </c>
      <c r="K14" s="483">
        <f t="shared" si="3"/>
        <v>0</v>
      </c>
      <c r="L14" s="484">
        <f t="shared" si="4"/>
        <v>0</v>
      </c>
      <c r="M14" s="481">
        <f t="shared" si="5"/>
        <v>939.2319170100894</v>
      </c>
      <c r="N14" s="485">
        <f t="shared" si="6"/>
        <v>65.27994884183602</v>
      </c>
      <c r="P14" s="486"/>
      <c r="Q14" s="487">
        <v>225184</v>
      </c>
      <c r="R14" s="487"/>
      <c r="S14" s="487"/>
      <c r="T14" s="487"/>
      <c r="U14" s="487"/>
    </row>
    <row r="15" spans="1:21" ht="18" customHeight="1">
      <c r="A15" s="476"/>
      <c r="B15" s="477" t="s">
        <v>287</v>
      </c>
      <c r="C15" s="478">
        <f t="shared" si="7"/>
        <v>4301</v>
      </c>
      <c r="D15" s="478">
        <v>247</v>
      </c>
      <c r="E15" s="479">
        <v>10</v>
      </c>
      <c r="F15" s="478">
        <v>0</v>
      </c>
      <c r="G15" s="479">
        <v>4044</v>
      </c>
      <c r="H15" s="480">
        <v>73</v>
      </c>
      <c r="I15" s="481">
        <f t="shared" si="2"/>
        <v>3983.071252616177</v>
      </c>
      <c r="J15" s="482">
        <f t="shared" si="1"/>
        <v>228.741827341594</v>
      </c>
      <c r="K15" s="483">
        <f t="shared" si="3"/>
        <v>9.260802726380323</v>
      </c>
      <c r="L15" s="484">
        <f t="shared" si="4"/>
        <v>0</v>
      </c>
      <c r="M15" s="481">
        <f t="shared" si="5"/>
        <v>3745.0686225482027</v>
      </c>
      <c r="N15" s="485">
        <f t="shared" si="6"/>
        <v>67.60385990257636</v>
      </c>
      <c r="P15" s="486"/>
      <c r="Q15" s="487">
        <v>107982</v>
      </c>
      <c r="R15" s="487"/>
      <c r="S15" s="487"/>
      <c r="T15" s="487"/>
      <c r="U15" s="487"/>
    </row>
    <row r="16" spans="1:21" ht="18" customHeight="1">
      <c r="A16" s="476"/>
      <c r="B16" s="477" t="s">
        <v>288</v>
      </c>
      <c r="C16" s="478">
        <f t="shared" si="7"/>
        <v>3526</v>
      </c>
      <c r="D16" s="478">
        <v>1663</v>
      </c>
      <c r="E16" s="479">
        <v>0</v>
      </c>
      <c r="F16" s="478">
        <v>100</v>
      </c>
      <c r="G16" s="479">
        <v>1763</v>
      </c>
      <c r="H16" s="480">
        <v>140</v>
      </c>
      <c r="I16" s="481">
        <f t="shared" si="2"/>
        <v>1495.6014217969273</v>
      </c>
      <c r="J16" s="482">
        <f t="shared" si="1"/>
        <v>705.3843347839734</v>
      </c>
      <c r="K16" s="483">
        <f t="shared" si="3"/>
        <v>0</v>
      </c>
      <c r="L16" s="484">
        <f t="shared" si="4"/>
        <v>42.416376114490284</v>
      </c>
      <c r="M16" s="481">
        <f t="shared" si="5"/>
        <v>747.8007108984636</v>
      </c>
      <c r="N16" s="485">
        <f t="shared" si="6"/>
        <v>59.38292656028639</v>
      </c>
      <c r="P16" s="486"/>
      <c r="Q16" s="487">
        <v>235758</v>
      </c>
      <c r="R16" s="487"/>
      <c r="S16" s="487"/>
      <c r="T16" s="487"/>
      <c r="U16" s="487"/>
    </row>
    <row r="17" spans="1:21" s="469" customFormat="1" ht="18" customHeight="1">
      <c r="A17" s="488" t="s">
        <v>78</v>
      </c>
      <c r="B17" s="489"/>
      <c r="C17" s="490">
        <f>D17+E17+F17+G17</f>
        <v>9756</v>
      </c>
      <c r="D17" s="490">
        <f>SUM(D18:D20)</f>
        <v>835</v>
      </c>
      <c r="E17" s="490">
        <f>SUM(E18:E20)</f>
        <v>0</v>
      </c>
      <c r="F17" s="490">
        <f>SUM(F18:F20)</f>
        <v>106</v>
      </c>
      <c r="G17" s="490">
        <f>SUM(G18:G20)</f>
        <v>8815</v>
      </c>
      <c r="H17" s="490">
        <f>SUM(H18:H20)</f>
        <v>874</v>
      </c>
      <c r="I17" s="491">
        <f>C17/$Q17*100000</f>
        <v>987.3234789895215</v>
      </c>
      <c r="J17" s="492">
        <f>D17/$Q17*100000</f>
        <v>84.5033932919486</v>
      </c>
      <c r="K17" s="493">
        <f t="shared" si="3"/>
        <v>0</v>
      </c>
      <c r="L17" s="494">
        <f t="shared" si="4"/>
        <v>10.72737687298988</v>
      </c>
      <c r="M17" s="491">
        <f t="shared" si="5"/>
        <v>892.0927088245832</v>
      </c>
      <c r="N17" s="495">
        <f t="shared" si="6"/>
        <v>88.45025836785997</v>
      </c>
      <c r="P17" s="475"/>
      <c r="Q17" s="467">
        <f>SUM(Q18:Q20)</f>
        <v>988126</v>
      </c>
      <c r="R17" s="496"/>
      <c r="S17" s="496"/>
      <c r="T17" s="496"/>
      <c r="U17" s="496"/>
    </row>
    <row r="18" spans="1:21" ht="18" customHeight="1">
      <c r="A18" s="497" t="s">
        <v>100</v>
      </c>
      <c r="B18" s="477" t="s">
        <v>100</v>
      </c>
      <c r="C18" s="478">
        <f t="shared" si="7"/>
        <v>4139</v>
      </c>
      <c r="D18" s="478">
        <v>0</v>
      </c>
      <c r="E18" s="478">
        <v>0</v>
      </c>
      <c r="F18" s="478">
        <v>0</v>
      </c>
      <c r="G18" s="478">
        <v>4139</v>
      </c>
      <c r="H18" s="478">
        <v>366</v>
      </c>
      <c r="I18" s="481">
        <f t="shared" si="2"/>
        <v>887.8411452914818</v>
      </c>
      <c r="J18" s="481">
        <f t="shared" si="1"/>
        <v>0</v>
      </c>
      <c r="K18" s="481">
        <f t="shared" si="3"/>
        <v>0</v>
      </c>
      <c r="L18" s="481">
        <f t="shared" si="4"/>
        <v>0</v>
      </c>
      <c r="M18" s="481">
        <f t="shared" si="5"/>
        <v>887.8411452914818</v>
      </c>
      <c r="N18" s="485">
        <f t="shared" si="6"/>
        <v>78.50926774019868</v>
      </c>
      <c r="P18" s="486"/>
      <c r="Q18" s="487">
        <v>466187</v>
      </c>
      <c r="R18" s="487"/>
      <c r="S18" s="487"/>
      <c r="T18" s="487"/>
      <c r="U18" s="487"/>
    </row>
    <row r="19" spans="1:21" ht="18" customHeight="1">
      <c r="A19" s="498" t="s">
        <v>101</v>
      </c>
      <c r="B19" s="499" t="s">
        <v>101</v>
      </c>
      <c r="C19" s="500">
        <f t="shared" si="7"/>
        <v>5205</v>
      </c>
      <c r="D19" s="500">
        <v>835</v>
      </c>
      <c r="E19" s="500">
        <v>0</v>
      </c>
      <c r="F19" s="500">
        <v>106</v>
      </c>
      <c r="G19" s="500">
        <v>4264</v>
      </c>
      <c r="H19" s="500">
        <v>471</v>
      </c>
      <c r="I19" s="501">
        <f t="shared" si="2"/>
        <v>1188.0713527579005</v>
      </c>
      <c r="J19" s="501">
        <f t="shared" si="1"/>
        <v>190.5935791648121</v>
      </c>
      <c r="K19" s="501">
        <f t="shared" si="3"/>
        <v>0</v>
      </c>
      <c r="L19" s="501">
        <f t="shared" si="4"/>
        <v>24.195113043676745</v>
      </c>
      <c r="M19" s="501">
        <f t="shared" si="5"/>
        <v>973.2826605494116</v>
      </c>
      <c r="N19" s="502">
        <f t="shared" si="6"/>
        <v>107.50847399595989</v>
      </c>
      <c r="P19" s="486"/>
      <c r="Q19" s="487">
        <v>438105</v>
      </c>
      <c r="R19" s="487"/>
      <c r="S19" s="487"/>
      <c r="T19" s="487"/>
      <c r="U19" s="487"/>
    </row>
    <row r="20" spans="1:21" ht="18" customHeight="1">
      <c r="A20" s="503" t="s">
        <v>289</v>
      </c>
      <c r="B20" s="504" t="s">
        <v>102</v>
      </c>
      <c r="C20" s="505">
        <f t="shared" si="7"/>
        <v>412</v>
      </c>
      <c r="D20" s="505">
        <v>0</v>
      </c>
      <c r="E20" s="505">
        <v>0</v>
      </c>
      <c r="F20" s="505">
        <v>0</v>
      </c>
      <c r="G20" s="505">
        <v>412</v>
      </c>
      <c r="H20" s="505">
        <v>37</v>
      </c>
      <c r="I20" s="506">
        <f t="shared" si="2"/>
        <v>491.44738411622967</v>
      </c>
      <c r="J20" s="506">
        <f t="shared" si="1"/>
        <v>0</v>
      </c>
      <c r="K20" s="506">
        <f t="shared" si="3"/>
        <v>0</v>
      </c>
      <c r="L20" s="506">
        <f t="shared" si="4"/>
        <v>0</v>
      </c>
      <c r="M20" s="506">
        <f t="shared" si="5"/>
        <v>491.44738411622967</v>
      </c>
      <c r="N20" s="507">
        <f t="shared" si="6"/>
        <v>44.13483789393325</v>
      </c>
      <c r="P20" s="486"/>
      <c r="Q20" s="487">
        <v>83834</v>
      </c>
      <c r="R20" s="487"/>
      <c r="S20" s="487"/>
      <c r="T20" s="487"/>
      <c r="U20" s="487"/>
    </row>
    <row r="21" spans="1:21" s="469" customFormat="1" ht="18" customHeight="1">
      <c r="A21" s="508" t="s">
        <v>79</v>
      </c>
      <c r="B21" s="509"/>
      <c r="C21" s="490">
        <f>D21+E21+F21+G21</f>
        <v>7665</v>
      </c>
      <c r="D21" s="460">
        <f>D22+D23+D24+D27</f>
        <v>1482</v>
      </c>
      <c r="E21" s="460">
        <f>E22+E23+E24+E27</f>
        <v>0</v>
      </c>
      <c r="F21" s="460">
        <f>F22+F23+F24+F27</f>
        <v>312</v>
      </c>
      <c r="G21" s="460">
        <f>G22+G23+G24+G27</f>
        <v>5871</v>
      </c>
      <c r="H21" s="460">
        <f>H22+H23+H24+H27</f>
        <v>454</v>
      </c>
      <c r="I21" s="491">
        <f>C21/$Q21*100000</f>
        <v>1095.3301638065188</v>
      </c>
      <c r="J21" s="492">
        <f t="shared" si="1"/>
        <v>211.77812169096686</v>
      </c>
      <c r="K21" s="493">
        <f>E21/$Q21*100000</f>
        <v>0</v>
      </c>
      <c r="L21" s="494">
        <f>F21/$Q21*100000</f>
        <v>44.584867724414075</v>
      </c>
      <c r="M21" s="491">
        <f>G21/$Q21*100000</f>
        <v>838.9671743911379</v>
      </c>
      <c r="N21" s="495">
        <f>H21/$Q21*100000</f>
        <v>64.87669854770509</v>
      </c>
      <c r="P21" s="475"/>
      <c r="Q21" s="467">
        <f>Q22+Q23+Q24+Q27</f>
        <v>699789</v>
      </c>
      <c r="R21" s="496"/>
      <c r="S21" s="496"/>
      <c r="T21" s="496"/>
      <c r="U21" s="496"/>
    </row>
    <row r="22" spans="1:21" ht="18" customHeight="1">
      <c r="A22" s="498" t="s">
        <v>290</v>
      </c>
      <c r="B22" s="499" t="s">
        <v>103</v>
      </c>
      <c r="C22" s="500">
        <f t="shared" si="7"/>
        <v>1536</v>
      </c>
      <c r="D22" s="500">
        <v>232</v>
      </c>
      <c r="E22" s="500">
        <v>0</v>
      </c>
      <c r="F22" s="500">
        <v>0</v>
      </c>
      <c r="G22" s="500">
        <v>1304</v>
      </c>
      <c r="H22" s="500">
        <v>168</v>
      </c>
      <c r="I22" s="501">
        <f t="shared" si="2"/>
        <v>799.3380481788519</v>
      </c>
      <c r="J22" s="501">
        <f t="shared" si="1"/>
        <v>120.7333510270141</v>
      </c>
      <c r="K22" s="501">
        <f t="shared" si="3"/>
        <v>0</v>
      </c>
      <c r="L22" s="501">
        <f t="shared" si="4"/>
        <v>0</v>
      </c>
      <c r="M22" s="501">
        <f t="shared" si="5"/>
        <v>678.6046971518379</v>
      </c>
      <c r="N22" s="502">
        <f t="shared" si="6"/>
        <v>87.42759901956192</v>
      </c>
      <c r="P22" s="486"/>
      <c r="Q22" s="487">
        <v>192159</v>
      </c>
      <c r="R22" s="487"/>
      <c r="S22" s="487"/>
      <c r="T22" s="487"/>
      <c r="U22" s="487"/>
    </row>
    <row r="23" spans="1:21" ht="18" customHeight="1">
      <c r="A23" s="498" t="s">
        <v>291</v>
      </c>
      <c r="B23" s="499" t="s">
        <v>104</v>
      </c>
      <c r="C23" s="500">
        <f t="shared" si="7"/>
        <v>1014</v>
      </c>
      <c r="D23" s="500">
        <v>0</v>
      </c>
      <c r="E23" s="500">
        <v>0</v>
      </c>
      <c r="F23" s="500">
        <v>0</v>
      </c>
      <c r="G23" s="500">
        <v>1014</v>
      </c>
      <c r="H23" s="500">
        <v>163</v>
      </c>
      <c r="I23" s="501">
        <f t="shared" si="2"/>
        <v>475.97365715814624</v>
      </c>
      <c r="J23" s="501">
        <f t="shared" si="1"/>
        <v>0</v>
      </c>
      <c r="K23" s="501">
        <f t="shared" si="3"/>
        <v>0</v>
      </c>
      <c r="L23" s="501">
        <f t="shared" si="4"/>
        <v>0</v>
      </c>
      <c r="M23" s="501">
        <f t="shared" si="5"/>
        <v>475.97365715814624</v>
      </c>
      <c r="N23" s="502">
        <f t="shared" si="6"/>
        <v>76.51253068715764</v>
      </c>
      <c r="P23" s="486"/>
      <c r="Q23" s="487">
        <v>213037</v>
      </c>
      <c r="R23" s="487"/>
      <c r="S23" s="487"/>
      <c r="T23" s="487"/>
      <c r="U23" s="487"/>
    </row>
    <row r="24" spans="1:21" ht="18" customHeight="1">
      <c r="A24" s="476" t="s">
        <v>292</v>
      </c>
      <c r="B24" s="477"/>
      <c r="C24" s="478">
        <f t="shared" si="7"/>
        <v>2282</v>
      </c>
      <c r="D24" s="478">
        <f>SUM(D25:D26)</f>
        <v>24</v>
      </c>
      <c r="E24" s="478">
        <f>SUM(E25:E26)</f>
        <v>0</v>
      </c>
      <c r="F24" s="478">
        <f>SUM(F25:F26)</f>
        <v>0</v>
      </c>
      <c r="G24" s="479">
        <f>SUM(G25:G26)</f>
        <v>2258</v>
      </c>
      <c r="H24" s="478">
        <f>SUM(H25:H26)</f>
        <v>36</v>
      </c>
      <c r="I24" s="481">
        <f t="shared" si="2"/>
        <v>1247.9765498534366</v>
      </c>
      <c r="J24" s="510">
        <f t="shared" si="1"/>
        <v>13.1250820317627</v>
      </c>
      <c r="K24" s="483">
        <f t="shared" si="3"/>
        <v>0</v>
      </c>
      <c r="L24" s="484">
        <f t="shared" si="4"/>
        <v>0</v>
      </c>
      <c r="M24" s="481">
        <f t="shared" si="5"/>
        <v>1234.8514678216739</v>
      </c>
      <c r="N24" s="485">
        <f t="shared" si="6"/>
        <v>19.687623047644045</v>
      </c>
      <c r="P24" s="486"/>
      <c r="Q24" s="486">
        <f>SUM(Q25:Q26)</f>
        <v>182856</v>
      </c>
      <c r="R24" s="486"/>
      <c r="S24" s="486"/>
      <c r="T24" s="486"/>
      <c r="U24" s="486"/>
    </row>
    <row r="25" spans="1:21" ht="18" customHeight="1">
      <c r="A25" s="476"/>
      <c r="B25" s="477" t="s">
        <v>105</v>
      </c>
      <c r="C25" s="478">
        <f t="shared" si="7"/>
        <v>1713</v>
      </c>
      <c r="D25" s="478">
        <v>24</v>
      </c>
      <c r="E25" s="479">
        <v>0</v>
      </c>
      <c r="F25" s="478">
        <v>0</v>
      </c>
      <c r="G25" s="479">
        <v>1689</v>
      </c>
      <c r="H25" s="480">
        <v>36</v>
      </c>
      <c r="I25" s="481">
        <f t="shared" si="2"/>
        <v>1114.0593904865962</v>
      </c>
      <c r="J25" s="482">
        <f t="shared" si="1"/>
        <v>15.608537870215008</v>
      </c>
      <c r="K25" s="483">
        <f t="shared" si="3"/>
        <v>0</v>
      </c>
      <c r="L25" s="484">
        <f t="shared" si="4"/>
        <v>0</v>
      </c>
      <c r="M25" s="481">
        <f t="shared" si="5"/>
        <v>1098.450852616381</v>
      </c>
      <c r="N25" s="485">
        <f t="shared" si="6"/>
        <v>23.41280680532251</v>
      </c>
      <c r="P25" s="486"/>
      <c r="Q25" s="487">
        <v>153762</v>
      </c>
      <c r="R25" s="487"/>
      <c r="S25" s="487"/>
      <c r="T25" s="487"/>
      <c r="U25" s="487"/>
    </row>
    <row r="26" spans="1:21" ht="18" customHeight="1">
      <c r="A26" s="511"/>
      <c r="B26" s="512" t="s">
        <v>106</v>
      </c>
      <c r="C26" s="513">
        <f t="shared" si="7"/>
        <v>569</v>
      </c>
      <c r="D26" s="513">
        <v>0</v>
      </c>
      <c r="E26" s="514">
        <v>0</v>
      </c>
      <c r="F26" s="513">
        <v>0</v>
      </c>
      <c r="G26" s="514">
        <v>569</v>
      </c>
      <c r="H26" s="515">
        <v>0</v>
      </c>
      <c r="I26" s="516">
        <f t="shared" si="2"/>
        <v>1955.7297037189799</v>
      </c>
      <c r="J26" s="517">
        <f t="shared" si="1"/>
        <v>0</v>
      </c>
      <c r="K26" s="518">
        <f t="shared" si="3"/>
        <v>0</v>
      </c>
      <c r="L26" s="519">
        <f t="shared" si="4"/>
        <v>0</v>
      </c>
      <c r="M26" s="516">
        <f t="shared" si="5"/>
        <v>1955.7297037189799</v>
      </c>
      <c r="N26" s="520">
        <f t="shared" si="6"/>
        <v>0</v>
      </c>
      <c r="P26" s="486"/>
      <c r="Q26" s="487">
        <v>29094</v>
      </c>
      <c r="R26" s="487"/>
      <c r="S26" s="487"/>
      <c r="T26" s="487"/>
      <c r="U26" s="487"/>
    </row>
    <row r="27" spans="1:21" ht="18" customHeight="1">
      <c r="A27" s="503" t="s">
        <v>293</v>
      </c>
      <c r="B27" s="504" t="s">
        <v>107</v>
      </c>
      <c r="C27" s="505">
        <f t="shared" si="7"/>
        <v>2833</v>
      </c>
      <c r="D27" s="505">
        <v>1226</v>
      </c>
      <c r="E27" s="505">
        <v>0</v>
      </c>
      <c r="F27" s="505">
        <v>312</v>
      </c>
      <c r="G27" s="505">
        <v>1295</v>
      </c>
      <c r="H27" s="505">
        <v>87</v>
      </c>
      <c r="I27" s="506">
        <f t="shared" si="2"/>
        <v>2535.41799045974</v>
      </c>
      <c r="J27" s="506">
        <f t="shared" si="1"/>
        <v>1097.2193633263826</v>
      </c>
      <c r="K27" s="506">
        <f t="shared" si="3"/>
        <v>0</v>
      </c>
      <c r="L27" s="506">
        <f t="shared" si="4"/>
        <v>279.2271136687042</v>
      </c>
      <c r="M27" s="506">
        <f t="shared" si="5"/>
        <v>1158.9715134646535</v>
      </c>
      <c r="N27" s="507">
        <f t="shared" si="6"/>
        <v>77.86140669608098</v>
      </c>
      <c r="P27" s="486"/>
      <c r="Q27" s="487">
        <v>111737</v>
      </c>
      <c r="R27" s="487"/>
      <c r="S27" s="487"/>
      <c r="T27" s="487"/>
      <c r="U27" s="487"/>
    </row>
    <row r="28" spans="1:21" s="469" customFormat="1" ht="18" customHeight="1">
      <c r="A28" s="508" t="s">
        <v>80</v>
      </c>
      <c r="B28" s="509"/>
      <c r="C28" s="490">
        <f>D28+E28+F28+G28</f>
        <v>7385</v>
      </c>
      <c r="D28" s="460">
        <f>D29+D30+D34</f>
        <v>1530</v>
      </c>
      <c r="E28" s="460">
        <f>E29+E30+E34</f>
        <v>6</v>
      </c>
      <c r="F28" s="460">
        <f>F29+F30+F34</f>
        <v>144</v>
      </c>
      <c r="G28" s="460">
        <f>G29+G30+G34</f>
        <v>5705</v>
      </c>
      <c r="H28" s="460">
        <f>H29+H30+H34</f>
        <v>913</v>
      </c>
      <c r="I28" s="491">
        <f>C28/$Q28*100000</f>
        <v>1024.0914568446335</v>
      </c>
      <c r="J28" s="492">
        <f t="shared" si="1"/>
        <v>212.16789830362754</v>
      </c>
      <c r="K28" s="493">
        <f>E28/$Q28*100000</f>
        <v>0.8320309737397158</v>
      </c>
      <c r="L28" s="494">
        <f>F28/$Q28*100000</f>
        <v>19.968743369753177</v>
      </c>
      <c r="M28" s="491">
        <f>G28/$Q28*100000</f>
        <v>791.122784197513</v>
      </c>
      <c r="N28" s="495">
        <f>H28/$Q28*100000</f>
        <v>126.60737983739342</v>
      </c>
      <c r="P28" s="475"/>
      <c r="Q28" s="467">
        <f>Q29+Q30+Q34</f>
        <v>721127</v>
      </c>
      <c r="R28" s="496"/>
      <c r="S28" s="496"/>
      <c r="T28" s="496"/>
      <c r="U28" s="496"/>
    </row>
    <row r="29" spans="1:21" ht="18" customHeight="1">
      <c r="A29" s="498" t="s">
        <v>294</v>
      </c>
      <c r="B29" s="499" t="s">
        <v>108</v>
      </c>
      <c r="C29" s="500">
        <f t="shared" si="7"/>
        <v>3612</v>
      </c>
      <c r="D29" s="500">
        <v>747</v>
      </c>
      <c r="E29" s="500">
        <v>0</v>
      </c>
      <c r="F29" s="500">
        <v>72</v>
      </c>
      <c r="G29" s="500">
        <v>2793</v>
      </c>
      <c r="H29" s="500">
        <v>334</v>
      </c>
      <c r="I29" s="501">
        <f t="shared" si="2"/>
        <v>1232.272437286135</v>
      </c>
      <c r="J29" s="501">
        <f t="shared" si="1"/>
        <v>254.84704060153453</v>
      </c>
      <c r="K29" s="501">
        <f t="shared" si="3"/>
        <v>0</v>
      </c>
      <c r="L29" s="501">
        <f t="shared" si="4"/>
        <v>24.563570178461163</v>
      </c>
      <c r="M29" s="501">
        <f t="shared" si="5"/>
        <v>952.8618265061392</v>
      </c>
      <c r="N29" s="502">
        <f t="shared" si="6"/>
        <v>113.94767277230595</v>
      </c>
      <c r="P29" s="486"/>
      <c r="Q29" s="487">
        <v>293117</v>
      </c>
      <c r="R29" s="487"/>
      <c r="S29" s="487"/>
      <c r="T29" s="487"/>
      <c r="U29" s="487"/>
    </row>
    <row r="30" spans="1:21" ht="18" customHeight="1">
      <c r="A30" s="521" t="s">
        <v>295</v>
      </c>
      <c r="B30" s="522"/>
      <c r="C30" s="523">
        <f t="shared" si="7"/>
        <v>3423</v>
      </c>
      <c r="D30" s="523">
        <f>D31+D32+D33</f>
        <v>783</v>
      </c>
      <c r="E30" s="524">
        <f>SUM(E31:E33)</f>
        <v>6</v>
      </c>
      <c r="F30" s="523">
        <f>SUM(F31:F33)</f>
        <v>72</v>
      </c>
      <c r="G30" s="524">
        <f>SUM(G31:G33)</f>
        <v>2562</v>
      </c>
      <c r="H30" s="525">
        <f>SUM(H31:H33)</f>
        <v>404</v>
      </c>
      <c r="I30" s="526">
        <f t="shared" si="2"/>
        <v>1031.0551522636224</v>
      </c>
      <c r="J30" s="527">
        <f t="shared" si="1"/>
        <v>235.8504774240188</v>
      </c>
      <c r="K30" s="528">
        <f t="shared" si="3"/>
        <v>1.80728335190819</v>
      </c>
      <c r="L30" s="529">
        <f t="shared" si="4"/>
        <v>21.68740022289828</v>
      </c>
      <c r="M30" s="526">
        <f t="shared" si="5"/>
        <v>771.709991264797</v>
      </c>
      <c r="N30" s="530">
        <f t="shared" si="6"/>
        <v>121.69041236181812</v>
      </c>
      <c r="P30" s="486"/>
      <c r="Q30" s="486">
        <f>SUM(Q31:Q33)</f>
        <v>331990</v>
      </c>
      <c r="R30" s="486"/>
      <c r="S30" s="486"/>
      <c r="T30" s="486"/>
      <c r="U30" s="486"/>
    </row>
    <row r="31" spans="1:21" ht="18" customHeight="1">
      <c r="A31" s="476"/>
      <c r="B31" s="477" t="s">
        <v>109</v>
      </c>
      <c r="C31" s="478">
        <f t="shared" si="7"/>
        <v>3015</v>
      </c>
      <c r="D31" s="478">
        <v>425</v>
      </c>
      <c r="E31" s="479">
        <v>6</v>
      </c>
      <c r="F31" s="478">
        <v>72</v>
      </c>
      <c r="G31" s="479">
        <v>2512</v>
      </c>
      <c r="H31" s="480">
        <v>342</v>
      </c>
      <c r="I31" s="481">
        <f t="shared" si="2"/>
        <v>1132.7347184130442</v>
      </c>
      <c r="J31" s="482">
        <f t="shared" si="1"/>
        <v>159.67238982605102</v>
      </c>
      <c r="K31" s="483">
        <f t="shared" si="3"/>
        <v>2.254198444603073</v>
      </c>
      <c r="L31" s="484">
        <f t="shared" si="4"/>
        <v>27.05038133523688</v>
      </c>
      <c r="M31" s="481">
        <f t="shared" si="5"/>
        <v>943.7577488071533</v>
      </c>
      <c r="N31" s="485">
        <f t="shared" si="6"/>
        <v>128.48931134237517</v>
      </c>
      <c r="P31" s="486"/>
      <c r="Q31" s="487">
        <v>266170</v>
      </c>
      <c r="R31" s="487"/>
      <c r="S31" s="487"/>
      <c r="T31" s="487"/>
      <c r="U31" s="487"/>
    </row>
    <row r="32" spans="1:21" ht="18" customHeight="1">
      <c r="A32" s="476"/>
      <c r="B32" s="477" t="s">
        <v>110</v>
      </c>
      <c r="C32" s="478">
        <f t="shared" si="7"/>
        <v>408</v>
      </c>
      <c r="D32" s="478">
        <v>358</v>
      </c>
      <c r="E32" s="479">
        <v>0</v>
      </c>
      <c r="F32" s="478">
        <v>0</v>
      </c>
      <c r="G32" s="479">
        <v>50</v>
      </c>
      <c r="H32" s="480">
        <v>5</v>
      </c>
      <c r="I32" s="481">
        <f t="shared" si="2"/>
        <v>1272.85206214513</v>
      </c>
      <c r="J32" s="482">
        <f t="shared" si="1"/>
        <v>1116.865289823423</v>
      </c>
      <c r="K32" s="483">
        <f t="shared" si="3"/>
        <v>0</v>
      </c>
      <c r="L32" s="484">
        <f t="shared" si="4"/>
        <v>0</v>
      </c>
      <c r="M32" s="481">
        <f t="shared" si="5"/>
        <v>155.98677232170712</v>
      </c>
      <c r="N32" s="485">
        <f t="shared" si="6"/>
        <v>15.598677232170713</v>
      </c>
      <c r="P32" s="486"/>
      <c r="Q32" s="487">
        <v>32054</v>
      </c>
      <c r="R32" s="487"/>
      <c r="S32" s="487"/>
      <c r="T32" s="487"/>
      <c r="U32" s="487"/>
    </row>
    <row r="33" spans="1:21" ht="18" customHeight="1">
      <c r="A33" s="511"/>
      <c r="B33" s="512" t="s">
        <v>111</v>
      </c>
      <c r="C33" s="513">
        <f t="shared" si="7"/>
        <v>0</v>
      </c>
      <c r="D33" s="513">
        <v>0</v>
      </c>
      <c r="E33" s="514">
        <v>0</v>
      </c>
      <c r="F33" s="513">
        <v>0</v>
      </c>
      <c r="G33" s="514">
        <v>0</v>
      </c>
      <c r="H33" s="515">
        <v>57</v>
      </c>
      <c r="I33" s="516">
        <f t="shared" si="2"/>
        <v>0</v>
      </c>
      <c r="J33" s="517">
        <f t="shared" si="1"/>
        <v>0</v>
      </c>
      <c r="K33" s="518">
        <f t="shared" si="3"/>
        <v>0</v>
      </c>
      <c r="L33" s="519">
        <f t="shared" si="4"/>
        <v>0</v>
      </c>
      <c r="M33" s="516">
        <f t="shared" si="5"/>
        <v>0</v>
      </c>
      <c r="N33" s="520">
        <f t="shared" si="6"/>
        <v>168.80886098442218</v>
      </c>
      <c r="P33" s="486"/>
      <c r="Q33" s="487">
        <v>33766</v>
      </c>
      <c r="R33" s="487"/>
      <c r="S33" s="487"/>
      <c r="T33" s="487"/>
      <c r="U33" s="487"/>
    </row>
    <row r="34" spans="1:21" ht="18" customHeight="1">
      <c r="A34" s="503" t="s">
        <v>296</v>
      </c>
      <c r="B34" s="504" t="s">
        <v>112</v>
      </c>
      <c r="C34" s="505">
        <f>D34+E34+F34+G34</f>
        <v>350</v>
      </c>
      <c r="D34" s="505">
        <v>0</v>
      </c>
      <c r="E34" s="505">
        <v>0</v>
      </c>
      <c r="F34" s="505">
        <v>0</v>
      </c>
      <c r="G34" s="505">
        <v>350</v>
      </c>
      <c r="H34" s="505">
        <v>175</v>
      </c>
      <c r="I34" s="506">
        <f aca="true" t="shared" si="8" ref="I34:N35">C34/$Q34*100000</f>
        <v>364.5073942928556</v>
      </c>
      <c r="J34" s="506">
        <f t="shared" si="8"/>
        <v>0</v>
      </c>
      <c r="K34" s="506">
        <f t="shared" si="8"/>
        <v>0</v>
      </c>
      <c r="L34" s="506">
        <f t="shared" si="8"/>
        <v>0</v>
      </c>
      <c r="M34" s="506">
        <f t="shared" si="8"/>
        <v>364.5073942928556</v>
      </c>
      <c r="N34" s="507">
        <f t="shared" si="8"/>
        <v>182.2536971464278</v>
      </c>
      <c r="P34" s="486"/>
      <c r="Q34" s="487">
        <v>96020</v>
      </c>
      <c r="R34" s="487"/>
      <c r="S34" s="487"/>
      <c r="T34" s="487"/>
      <c r="U34" s="487"/>
    </row>
    <row r="35" spans="1:21" s="469" customFormat="1" ht="18" customHeight="1">
      <c r="A35" s="531" t="s">
        <v>81</v>
      </c>
      <c r="B35" s="509"/>
      <c r="C35" s="490">
        <f>D35+E35+F35+G35</f>
        <v>4365</v>
      </c>
      <c r="D35" s="460">
        <f>D36+D42+D45+D46</f>
        <v>825</v>
      </c>
      <c r="E35" s="460">
        <f>E36+E42+E45+E46</f>
        <v>6</v>
      </c>
      <c r="F35" s="460">
        <f>F36+F42+F45+F46</f>
        <v>200</v>
      </c>
      <c r="G35" s="460">
        <f>G36+G42+G45+G46</f>
        <v>3334</v>
      </c>
      <c r="H35" s="460">
        <f>H36+H42+H45+H46</f>
        <v>348</v>
      </c>
      <c r="I35" s="491">
        <f>C35/$Q35*100000</f>
        <v>1462.8506317235833</v>
      </c>
      <c r="J35" s="492">
        <f t="shared" si="8"/>
        <v>276.48379637387313</v>
      </c>
      <c r="K35" s="493">
        <f t="shared" si="8"/>
        <v>2.0107912463554407</v>
      </c>
      <c r="L35" s="494">
        <f t="shared" si="8"/>
        <v>67.0263748785147</v>
      </c>
      <c r="M35" s="491">
        <f t="shared" si="8"/>
        <v>1117.32966922484</v>
      </c>
      <c r="N35" s="495">
        <f t="shared" si="8"/>
        <v>116.62589228861556</v>
      </c>
      <c r="P35" s="475"/>
      <c r="Q35" s="467">
        <f>Q36+Q42+Q45+Q46</f>
        <v>298390</v>
      </c>
      <c r="R35" s="496"/>
      <c r="S35" s="496"/>
      <c r="T35" s="496"/>
      <c r="U35" s="496"/>
    </row>
    <row r="36" spans="1:21" ht="18" customHeight="1">
      <c r="A36" s="521" t="s">
        <v>297</v>
      </c>
      <c r="B36" s="522"/>
      <c r="C36" s="523">
        <f t="shared" si="7"/>
        <v>545</v>
      </c>
      <c r="D36" s="523">
        <f>SUM(D37:D41)</f>
        <v>0</v>
      </c>
      <c r="E36" s="523">
        <f>SUM(E37:E41)</f>
        <v>0</v>
      </c>
      <c r="F36" s="523">
        <f>SUM(F37:F41)</f>
        <v>0</v>
      </c>
      <c r="G36" s="524">
        <f>SUM(G37:G41)</f>
        <v>545</v>
      </c>
      <c r="H36" s="525">
        <f>SUM(H37:H41)</f>
        <v>120</v>
      </c>
      <c r="I36" s="526">
        <f t="shared" si="2"/>
        <v>767.0762431561317</v>
      </c>
      <c r="J36" s="527">
        <f t="shared" si="1"/>
        <v>0</v>
      </c>
      <c r="K36" s="528">
        <f t="shared" si="3"/>
        <v>0</v>
      </c>
      <c r="L36" s="529">
        <f t="shared" si="4"/>
        <v>0</v>
      </c>
      <c r="M36" s="526">
        <f t="shared" si="5"/>
        <v>767.0762431561317</v>
      </c>
      <c r="N36" s="530">
        <f t="shared" si="6"/>
        <v>168.89752142887303</v>
      </c>
      <c r="P36" s="486"/>
      <c r="Q36" s="486">
        <f>SUM(Q37:Q41)</f>
        <v>71049</v>
      </c>
      <c r="R36" s="486"/>
      <c r="S36" s="486"/>
      <c r="T36" s="486"/>
      <c r="U36" s="486"/>
    </row>
    <row r="37" spans="1:21" ht="18" customHeight="1">
      <c r="A37" s="476"/>
      <c r="B37" s="477" t="s">
        <v>113</v>
      </c>
      <c r="C37" s="478">
        <f t="shared" si="7"/>
        <v>320</v>
      </c>
      <c r="D37" s="478">
        <v>0</v>
      </c>
      <c r="E37" s="479">
        <v>0</v>
      </c>
      <c r="F37" s="478">
        <v>0</v>
      </c>
      <c r="G37" s="479">
        <v>320</v>
      </c>
      <c r="H37" s="480">
        <v>101</v>
      </c>
      <c r="I37" s="481">
        <f t="shared" si="2"/>
        <v>847.2781190425757</v>
      </c>
      <c r="J37" s="482">
        <f t="shared" si="1"/>
        <v>0</v>
      </c>
      <c r="K37" s="483">
        <f t="shared" si="3"/>
        <v>0</v>
      </c>
      <c r="L37" s="484">
        <f t="shared" si="4"/>
        <v>0</v>
      </c>
      <c r="M37" s="481">
        <f t="shared" si="5"/>
        <v>847.2781190425757</v>
      </c>
      <c r="N37" s="485">
        <f t="shared" si="6"/>
        <v>267.42215632281295</v>
      </c>
      <c r="P37" s="486"/>
      <c r="Q37" s="487">
        <v>37768</v>
      </c>
      <c r="R37" s="487"/>
      <c r="S37" s="487"/>
      <c r="T37" s="487"/>
      <c r="U37" s="487"/>
    </row>
    <row r="38" spans="1:21" ht="18" customHeight="1">
      <c r="A38" s="476"/>
      <c r="B38" s="477" t="s">
        <v>298</v>
      </c>
      <c r="C38" s="478">
        <f t="shared" si="7"/>
        <v>170</v>
      </c>
      <c r="D38" s="478">
        <v>0</v>
      </c>
      <c r="E38" s="479">
        <v>0</v>
      </c>
      <c r="F38" s="478">
        <v>0</v>
      </c>
      <c r="G38" s="479">
        <v>170</v>
      </c>
      <c r="H38" s="480">
        <v>8</v>
      </c>
      <c r="I38" s="481">
        <f t="shared" si="2"/>
        <v>1454.7321581379429</v>
      </c>
      <c r="J38" s="482">
        <f t="shared" si="1"/>
        <v>0</v>
      </c>
      <c r="K38" s="483">
        <f t="shared" si="3"/>
        <v>0</v>
      </c>
      <c r="L38" s="484">
        <f t="shared" si="4"/>
        <v>0</v>
      </c>
      <c r="M38" s="481">
        <f t="shared" si="5"/>
        <v>1454.7321581379429</v>
      </c>
      <c r="N38" s="485">
        <f t="shared" si="6"/>
        <v>68.45798391237378</v>
      </c>
      <c r="P38" s="486"/>
      <c r="Q38" s="487">
        <v>11686</v>
      </c>
      <c r="R38" s="487"/>
      <c r="S38" s="487"/>
      <c r="T38" s="487"/>
      <c r="U38" s="487"/>
    </row>
    <row r="39" spans="1:21" ht="18" customHeight="1">
      <c r="A39" s="476"/>
      <c r="B39" s="477" t="s">
        <v>115</v>
      </c>
      <c r="C39" s="478">
        <f t="shared" si="7"/>
        <v>0</v>
      </c>
      <c r="D39" s="478">
        <v>0</v>
      </c>
      <c r="E39" s="479">
        <v>0</v>
      </c>
      <c r="F39" s="478">
        <v>0</v>
      </c>
      <c r="G39" s="479">
        <v>0</v>
      </c>
      <c r="H39" s="480">
        <f>I39+J39</f>
        <v>0</v>
      </c>
      <c r="I39" s="481">
        <f t="shared" si="2"/>
        <v>0</v>
      </c>
      <c r="J39" s="482">
        <f t="shared" si="1"/>
        <v>0</v>
      </c>
      <c r="K39" s="483">
        <f t="shared" si="3"/>
        <v>0</v>
      </c>
      <c r="L39" s="484">
        <f t="shared" si="4"/>
        <v>0</v>
      </c>
      <c r="M39" s="481">
        <f t="shared" si="5"/>
        <v>0</v>
      </c>
      <c r="N39" s="485">
        <f t="shared" si="6"/>
        <v>0</v>
      </c>
      <c r="P39" s="486"/>
      <c r="Q39" s="487">
        <v>7439</v>
      </c>
      <c r="R39" s="487"/>
      <c r="S39" s="487"/>
      <c r="T39" s="487"/>
      <c r="U39" s="487"/>
    </row>
    <row r="40" spans="1:21" ht="18" customHeight="1">
      <c r="A40" s="476"/>
      <c r="B40" s="477" t="s">
        <v>116</v>
      </c>
      <c r="C40" s="478">
        <f t="shared" si="7"/>
        <v>0</v>
      </c>
      <c r="D40" s="478">
        <v>0</v>
      </c>
      <c r="E40" s="479">
        <v>0</v>
      </c>
      <c r="F40" s="478">
        <v>0</v>
      </c>
      <c r="G40" s="479">
        <v>0</v>
      </c>
      <c r="H40" s="480">
        <v>1</v>
      </c>
      <c r="I40" s="481">
        <f t="shared" si="2"/>
        <v>0</v>
      </c>
      <c r="J40" s="482">
        <f t="shared" si="1"/>
        <v>0</v>
      </c>
      <c r="K40" s="483">
        <f t="shared" si="3"/>
        <v>0</v>
      </c>
      <c r="L40" s="484">
        <f t="shared" si="4"/>
        <v>0</v>
      </c>
      <c r="M40" s="481">
        <f t="shared" si="5"/>
        <v>0</v>
      </c>
      <c r="N40" s="485">
        <f t="shared" si="6"/>
        <v>16.113438607798905</v>
      </c>
      <c r="P40" s="486"/>
      <c r="Q40" s="487">
        <v>6206</v>
      </c>
      <c r="R40" s="487"/>
      <c r="S40" s="487"/>
      <c r="T40" s="487"/>
      <c r="U40" s="487"/>
    </row>
    <row r="41" spans="1:21" ht="18" customHeight="1">
      <c r="A41" s="511"/>
      <c r="B41" s="512" t="s">
        <v>117</v>
      </c>
      <c r="C41" s="513">
        <f t="shared" si="7"/>
        <v>55</v>
      </c>
      <c r="D41" s="513">
        <v>0</v>
      </c>
      <c r="E41" s="514">
        <v>0</v>
      </c>
      <c r="F41" s="513">
        <v>0</v>
      </c>
      <c r="G41" s="514">
        <v>55</v>
      </c>
      <c r="H41" s="515">
        <v>10</v>
      </c>
      <c r="I41" s="516">
        <f t="shared" si="2"/>
        <v>691.8238993710692</v>
      </c>
      <c r="J41" s="517">
        <f t="shared" si="1"/>
        <v>0</v>
      </c>
      <c r="K41" s="518">
        <f t="shared" si="3"/>
        <v>0</v>
      </c>
      <c r="L41" s="519">
        <f t="shared" si="4"/>
        <v>0</v>
      </c>
      <c r="M41" s="516">
        <f t="shared" si="5"/>
        <v>691.8238993710692</v>
      </c>
      <c r="N41" s="520">
        <f t="shared" si="6"/>
        <v>125.78616352201257</v>
      </c>
      <c r="P41" s="486"/>
      <c r="Q41" s="487">
        <v>7950</v>
      </c>
      <c r="R41" s="487"/>
      <c r="S41" s="487"/>
      <c r="T41" s="487"/>
      <c r="U41" s="487"/>
    </row>
    <row r="42" spans="1:21" ht="18" customHeight="1">
      <c r="A42" s="476" t="s">
        <v>299</v>
      </c>
      <c r="B42" s="477"/>
      <c r="C42" s="478">
        <f t="shared" si="7"/>
        <v>1782</v>
      </c>
      <c r="D42" s="478">
        <f>SUM(D43:D44)</f>
        <v>486</v>
      </c>
      <c r="E42" s="478">
        <f>SUM(E43:E44)</f>
        <v>0</v>
      </c>
      <c r="F42" s="478">
        <f>SUM(F43:F44)</f>
        <v>0</v>
      </c>
      <c r="G42" s="479">
        <f>SUM(G43:G44)</f>
        <v>1296</v>
      </c>
      <c r="H42" s="480">
        <f>SUM(H43:H44)</f>
        <v>39</v>
      </c>
      <c r="I42" s="481">
        <f t="shared" si="2"/>
        <v>2069.277842934612</v>
      </c>
      <c r="J42" s="510">
        <f t="shared" si="1"/>
        <v>564.3485026185306</v>
      </c>
      <c r="K42" s="483">
        <f t="shared" si="3"/>
        <v>0</v>
      </c>
      <c r="L42" s="484">
        <f t="shared" si="4"/>
        <v>0</v>
      </c>
      <c r="M42" s="481">
        <f t="shared" si="5"/>
        <v>1504.9293403160816</v>
      </c>
      <c r="N42" s="485">
        <f t="shared" si="6"/>
        <v>45.287225518770974</v>
      </c>
      <c r="P42" s="486"/>
      <c r="Q42" s="486">
        <f>SUM(Q43:Q44)</f>
        <v>86117</v>
      </c>
      <c r="R42" s="486"/>
      <c r="S42" s="486"/>
      <c r="T42" s="486"/>
      <c r="U42" s="486"/>
    </row>
    <row r="43" spans="1:21" ht="18" customHeight="1">
      <c r="A43" s="476"/>
      <c r="B43" s="477" t="s">
        <v>118</v>
      </c>
      <c r="C43" s="478">
        <f t="shared" si="7"/>
        <v>1466</v>
      </c>
      <c r="D43" s="478">
        <v>486</v>
      </c>
      <c r="E43" s="479">
        <v>0</v>
      </c>
      <c r="F43" s="478">
        <v>0</v>
      </c>
      <c r="G43" s="479">
        <v>980</v>
      </c>
      <c r="H43" s="480">
        <v>39</v>
      </c>
      <c r="I43" s="481">
        <f t="shared" si="2"/>
        <v>1911.7915547325317</v>
      </c>
      <c r="J43" s="482">
        <f t="shared" si="1"/>
        <v>633.7862862210167</v>
      </c>
      <c r="K43" s="483">
        <f t="shared" si="3"/>
        <v>0</v>
      </c>
      <c r="L43" s="484">
        <f t="shared" si="4"/>
        <v>0</v>
      </c>
      <c r="M43" s="481">
        <f t="shared" si="5"/>
        <v>1278.005268511515</v>
      </c>
      <c r="N43" s="485">
        <f t="shared" si="6"/>
        <v>50.85939333872356</v>
      </c>
      <c r="P43" s="486"/>
      <c r="Q43" s="487">
        <v>76682</v>
      </c>
      <c r="R43" s="487"/>
      <c r="S43" s="487"/>
      <c r="T43" s="487"/>
      <c r="U43" s="487"/>
    </row>
    <row r="44" spans="1:21" ht="18" customHeight="1">
      <c r="A44" s="476"/>
      <c r="B44" s="477" t="s">
        <v>119</v>
      </c>
      <c r="C44" s="478">
        <f t="shared" si="7"/>
        <v>316</v>
      </c>
      <c r="D44" s="478">
        <v>0</v>
      </c>
      <c r="E44" s="479">
        <v>0</v>
      </c>
      <c r="F44" s="478">
        <v>0</v>
      </c>
      <c r="G44" s="479">
        <v>316</v>
      </c>
      <c r="H44" s="480">
        <v>0</v>
      </c>
      <c r="I44" s="481">
        <f t="shared" si="2"/>
        <v>3349.2315845257017</v>
      </c>
      <c r="J44" s="482">
        <f t="shared" si="1"/>
        <v>0</v>
      </c>
      <c r="K44" s="483">
        <f t="shared" si="3"/>
        <v>0</v>
      </c>
      <c r="L44" s="484">
        <f t="shared" si="4"/>
        <v>0</v>
      </c>
      <c r="M44" s="481">
        <f t="shared" si="5"/>
        <v>3349.2315845257017</v>
      </c>
      <c r="N44" s="485">
        <f t="shared" si="6"/>
        <v>0</v>
      </c>
      <c r="P44" s="486"/>
      <c r="Q44" s="487">
        <v>9435</v>
      </c>
      <c r="R44" s="487"/>
      <c r="S44" s="487"/>
      <c r="T44" s="487"/>
      <c r="U44" s="487"/>
    </row>
    <row r="45" spans="1:21" ht="18" customHeight="1">
      <c r="A45" s="498" t="s">
        <v>300</v>
      </c>
      <c r="B45" s="499" t="s">
        <v>112</v>
      </c>
      <c r="C45" s="500">
        <f t="shared" si="7"/>
        <v>421</v>
      </c>
      <c r="D45" s="500">
        <v>0</v>
      </c>
      <c r="E45" s="500">
        <v>6</v>
      </c>
      <c r="F45" s="500">
        <v>0</v>
      </c>
      <c r="G45" s="500">
        <v>415</v>
      </c>
      <c r="H45" s="500">
        <v>38</v>
      </c>
      <c r="I45" s="501">
        <f t="shared" si="2"/>
        <v>823.8102692548528</v>
      </c>
      <c r="J45" s="501">
        <f t="shared" si="1"/>
        <v>0</v>
      </c>
      <c r="K45" s="501">
        <f t="shared" si="3"/>
        <v>11.7407639323732</v>
      </c>
      <c r="L45" s="501">
        <f t="shared" si="4"/>
        <v>0</v>
      </c>
      <c r="M45" s="501">
        <f t="shared" si="5"/>
        <v>812.0695053224797</v>
      </c>
      <c r="N45" s="502">
        <f t="shared" si="6"/>
        <v>74.35817157169693</v>
      </c>
      <c r="P45" s="486"/>
      <c r="Q45" s="487">
        <v>51104</v>
      </c>
      <c r="R45" s="487"/>
      <c r="S45" s="487"/>
      <c r="T45" s="487"/>
      <c r="U45" s="487"/>
    </row>
    <row r="46" spans="1:21" ht="18" customHeight="1">
      <c r="A46" s="476" t="s">
        <v>301</v>
      </c>
      <c r="B46" s="477"/>
      <c r="C46" s="478">
        <f t="shared" si="7"/>
        <v>1617</v>
      </c>
      <c r="D46" s="478">
        <f>SUM(D47:D50)</f>
        <v>339</v>
      </c>
      <c r="E46" s="479">
        <f>SUM(E47:E50)</f>
        <v>0</v>
      </c>
      <c r="F46" s="478">
        <f>SUM(F47:F50)</f>
        <v>200</v>
      </c>
      <c r="G46" s="479">
        <f>SUM(G47:G50)</f>
        <v>1078</v>
      </c>
      <c r="H46" s="480">
        <f>SUM(H47:H50)</f>
        <v>151</v>
      </c>
      <c r="I46" s="481">
        <f t="shared" si="2"/>
        <v>1794.2743009320907</v>
      </c>
      <c r="J46" s="510">
        <f t="shared" si="1"/>
        <v>376.1651131824234</v>
      </c>
      <c r="K46" s="483">
        <f t="shared" si="3"/>
        <v>0</v>
      </c>
      <c r="L46" s="484">
        <f t="shared" si="4"/>
        <v>221.92632046160676</v>
      </c>
      <c r="M46" s="481">
        <f t="shared" si="5"/>
        <v>1196.1828672880604</v>
      </c>
      <c r="N46" s="485">
        <f t="shared" si="6"/>
        <v>167.5543719485131</v>
      </c>
      <c r="P46" s="486"/>
      <c r="Q46" s="486">
        <f>SUM(Q47:Q50)</f>
        <v>90120</v>
      </c>
      <c r="R46" s="486"/>
      <c r="S46" s="486"/>
      <c r="T46" s="486"/>
      <c r="U46" s="486"/>
    </row>
    <row r="47" spans="1:21" ht="18" customHeight="1">
      <c r="A47" s="476"/>
      <c r="B47" s="477" t="s">
        <v>121</v>
      </c>
      <c r="C47" s="478">
        <f t="shared" si="7"/>
        <v>1010</v>
      </c>
      <c r="D47" s="478">
        <v>0</v>
      </c>
      <c r="E47" s="479">
        <v>0</v>
      </c>
      <c r="F47" s="478">
        <v>200</v>
      </c>
      <c r="G47" s="479">
        <v>810</v>
      </c>
      <c r="H47" s="480">
        <v>108</v>
      </c>
      <c r="I47" s="481">
        <f t="shared" si="2"/>
        <v>2043.2108755462048</v>
      </c>
      <c r="J47" s="482">
        <f t="shared" si="1"/>
        <v>0</v>
      </c>
      <c r="K47" s="483">
        <f t="shared" si="3"/>
        <v>0</v>
      </c>
      <c r="L47" s="484">
        <f t="shared" si="4"/>
        <v>404.59621297944653</v>
      </c>
      <c r="M47" s="481">
        <f t="shared" si="5"/>
        <v>1638.6146625667584</v>
      </c>
      <c r="N47" s="485">
        <f t="shared" si="6"/>
        <v>218.4819550089011</v>
      </c>
      <c r="P47" s="486"/>
      <c r="Q47" s="487">
        <v>49432</v>
      </c>
      <c r="R47" s="487"/>
      <c r="S47" s="487"/>
      <c r="T47" s="487"/>
      <c r="U47" s="487"/>
    </row>
    <row r="48" spans="1:21" ht="18" customHeight="1">
      <c r="A48" s="476"/>
      <c r="B48" s="477" t="s">
        <v>302</v>
      </c>
      <c r="C48" s="478">
        <f t="shared" si="7"/>
        <v>268</v>
      </c>
      <c r="D48" s="478">
        <v>0</v>
      </c>
      <c r="E48" s="479">
        <v>0</v>
      </c>
      <c r="F48" s="478">
        <v>0</v>
      </c>
      <c r="G48" s="479">
        <v>268</v>
      </c>
      <c r="H48" s="480">
        <v>18</v>
      </c>
      <c r="I48" s="481">
        <f t="shared" si="2"/>
        <v>1243.90809932699</v>
      </c>
      <c r="J48" s="482">
        <f t="shared" si="1"/>
        <v>0</v>
      </c>
      <c r="K48" s="483">
        <f t="shared" si="3"/>
        <v>0</v>
      </c>
      <c r="L48" s="484">
        <f t="shared" si="4"/>
        <v>0</v>
      </c>
      <c r="M48" s="481">
        <f t="shared" si="5"/>
        <v>1243.90809932699</v>
      </c>
      <c r="N48" s="485">
        <f t="shared" si="6"/>
        <v>83.54606637270828</v>
      </c>
      <c r="P48" s="486"/>
      <c r="Q48" s="487">
        <v>21545</v>
      </c>
      <c r="R48" s="487"/>
      <c r="S48" s="487"/>
      <c r="T48" s="487"/>
      <c r="U48" s="487"/>
    </row>
    <row r="49" spans="1:21" ht="18" customHeight="1">
      <c r="A49" s="476"/>
      <c r="B49" s="477" t="s">
        <v>123</v>
      </c>
      <c r="C49" s="478">
        <f t="shared" si="7"/>
        <v>339</v>
      </c>
      <c r="D49" s="478">
        <v>339</v>
      </c>
      <c r="E49" s="479">
        <v>0</v>
      </c>
      <c r="F49" s="478">
        <v>0</v>
      </c>
      <c r="G49" s="479">
        <v>0</v>
      </c>
      <c r="H49" s="480">
        <v>17</v>
      </c>
      <c r="I49" s="481">
        <f t="shared" si="2"/>
        <v>2867.2925653387465</v>
      </c>
      <c r="J49" s="482">
        <f t="shared" si="1"/>
        <v>2867.2925653387465</v>
      </c>
      <c r="K49" s="483">
        <f t="shared" si="3"/>
        <v>0</v>
      </c>
      <c r="L49" s="484">
        <f t="shared" si="4"/>
        <v>0</v>
      </c>
      <c r="M49" s="481">
        <f t="shared" si="5"/>
        <v>0</v>
      </c>
      <c r="N49" s="485">
        <f t="shared" si="6"/>
        <v>143.78753277509938</v>
      </c>
      <c r="P49" s="486"/>
      <c r="Q49" s="487">
        <v>11823</v>
      </c>
      <c r="R49" s="487"/>
      <c r="S49" s="487"/>
      <c r="T49" s="487"/>
      <c r="U49" s="487"/>
    </row>
    <row r="50" spans="1:21" ht="18" customHeight="1">
      <c r="A50" s="532"/>
      <c r="B50" s="504" t="s">
        <v>124</v>
      </c>
      <c r="C50" s="505">
        <f t="shared" si="7"/>
        <v>0</v>
      </c>
      <c r="D50" s="505">
        <v>0</v>
      </c>
      <c r="E50" s="533">
        <v>0</v>
      </c>
      <c r="F50" s="505">
        <v>0</v>
      </c>
      <c r="G50" s="533">
        <v>0</v>
      </c>
      <c r="H50" s="534">
        <v>8</v>
      </c>
      <c r="I50" s="506">
        <f t="shared" si="2"/>
        <v>0</v>
      </c>
      <c r="J50" s="535">
        <f t="shared" si="1"/>
        <v>0</v>
      </c>
      <c r="K50" s="536">
        <f t="shared" si="3"/>
        <v>0</v>
      </c>
      <c r="L50" s="537">
        <f t="shared" si="4"/>
        <v>0</v>
      </c>
      <c r="M50" s="506">
        <f t="shared" si="5"/>
        <v>0</v>
      </c>
      <c r="N50" s="507">
        <f t="shared" si="6"/>
        <v>109.2896174863388</v>
      </c>
      <c r="P50" s="486"/>
      <c r="Q50" s="487">
        <v>7320</v>
      </c>
      <c r="R50" s="487"/>
      <c r="S50" s="487"/>
      <c r="T50" s="487"/>
      <c r="U50" s="487"/>
    </row>
    <row r="51" spans="1:21" s="469" customFormat="1" ht="18" customHeight="1">
      <c r="A51" s="531" t="s">
        <v>218</v>
      </c>
      <c r="B51" s="509"/>
      <c r="C51" s="490">
        <f>D51+E51+F51+G51</f>
        <v>6734</v>
      </c>
      <c r="D51" s="460">
        <f>D52+D53</f>
        <v>1311</v>
      </c>
      <c r="E51" s="460">
        <f>E52+E53</f>
        <v>0</v>
      </c>
      <c r="F51" s="460">
        <f>F52+F53</f>
        <v>0</v>
      </c>
      <c r="G51" s="460">
        <f>G52+G53</f>
        <v>5423</v>
      </c>
      <c r="H51" s="460">
        <f>H52+H53</f>
        <v>1021</v>
      </c>
      <c r="I51" s="491">
        <f>C51/$Q51*100000</f>
        <v>1167.0346505654936</v>
      </c>
      <c r="J51" s="492">
        <f t="shared" si="1"/>
        <v>227.20261759598486</v>
      </c>
      <c r="K51" s="493">
        <f>E51/$Q51*100000</f>
        <v>0</v>
      </c>
      <c r="L51" s="494">
        <f>F51/$Q51*100000</f>
        <v>0</v>
      </c>
      <c r="M51" s="491">
        <f>G51/$Q51*100000</f>
        <v>939.8320329695088</v>
      </c>
      <c r="N51" s="495">
        <f>H51/$Q51*100000</f>
        <v>176.9442201109844</v>
      </c>
      <c r="P51" s="475"/>
      <c r="Q51" s="467">
        <f>Q52+Q53</f>
        <v>577018</v>
      </c>
      <c r="R51" s="496"/>
      <c r="S51" s="496"/>
      <c r="T51" s="496"/>
      <c r="U51" s="496"/>
    </row>
    <row r="52" spans="1:21" ht="18" customHeight="1">
      <c r="A52" s="498" t="s">
        <v>125</v>
      </c>
      <c r="B52" s="499" t="s">
        <v>125</v>
      </c>
      <c r="C52" s="500">
        <f aca="true" t="shared" si="9" ref="C52:C60">D52+E52+F52+G52</f>
        <v>6096</v>
      </c>
      <c r="D52" s="500">
        <v>982</v>
      </c>
      <c r="E52" s="500">
        <v>0</v>
      </c>
      <c r="F52" s="500">
        <v>0</v>
      </c>
      <c r="G52" s="500">
        <v>5114</v>
      </c>
      <c r="H52" s="500">
        <v>795</v>
      </c>
      <c r="I52" s="501">
        <f aca="true" t="shared" si="10" ref="I52:I60">C52/$Q52*100000</f>
        <v>1274.489921786962</v>
      </c>
      <c r="J52" s="501">
        <f aca="true" t="shared" si="11" ref="J52:J61">D52/$Q52*100000</f>
        <v>205.30661141646925</v>
      </c>
      <c r="K52" s="501">
        <f aca="true" t="shared" si="12" ref="K52:K61">E52/$Q52*100000</f>
        <v>0</v>
      </c>
      <c r="L52" s="501">
        <f aca="true" t="shared" si="13" ref="L52:L61">F52/$Q52*100000</f>
        <v>0</v>
      </c>
      <c r="M52" s="501">
        <f aca="true" t="shared" si="14" ref="M52:M61">G52/$Q52*100000</f>
        <v>1069.1833103704928</v>
      </c>
      <c r="N52" s="502">
        <f aca="true" t="shared" si="15" ref="N52:N61">H52/$Q52*100000</f>
        <v>166.2105459023351</v>
      </c>
      <c r="P52" s="486"/>
      <c r="Q52" s="487">
        <v>478309</v>
      </c>
      <c r="R52" s="487"/>
      <c r="S52" s="487"/>
      <c r="T52" s="487"/>
      <c r="U52" s="487"/>
    </row>
    <row r="53" spans="1:21" ht="15.75" customHeight="1">
      <c r="A53" s="476" t="s">
        <v>303</v>
      </c>
      <c r="B53" s="477"/>
      <c r="C53" s="538">
        <f t="shared" si="9"/>
        <v>638</v>
      </c>
      <c r="D53" s="539">
        <f>SUM(D54:D60)</f>
        <v>329</v>
      </c>
      <c r="E53" s="539">
        <f>SUM(E54:E60)</f>
        <v>0</v>
      </c>
      <c r="F53" s="479">
        <f>SUM(F54:F60)</f>
        <v>0</v>
      </c>
      <c r="G53" s="478">
        <f>SUM(G54:G60)</f>
        <v>309</v>
      </c>
      <c r="H53" s="479">
        <f>SUM(H54:H60)</f>
        <v>226</v>
      </c>
      <c r="I53" s="481">
        <f t="shared" si="10"/>
        <v>646.3443049772563</v>
      </c>
      <c r="J53" s="510">
        <f t="shared" si="11"/>
        <v>333.3029409678955</v>
      </c>
      <c r="K53" s="483">
        <f t="shared" si="12"/>
        <v>0</v>
      </c>
      <c r="L53" s="484">
        <f t="shared" si="13"/>
        <v>0</v>
      </c>
      <c r="M53" s="481">
        <f t="shared" si="14"/>
        <v>313.04136400936085</v>
      </c>
      <c r="N53" s="485">
        <f t="shared" si="15"/>
        <v>228.95581963144193</v>
      </c>
      <c r="P53" s="486"/>
      <c r="Q53" s="486">
        <f>SUM(Q54:Q60)</f>
        <v>98709</v>
      </c>
      <c r="R53" s="486"/>
      <c r="S53" s="486"/>
      <c r="T53" s="486"/>
      <c r="U53" s="486"/>
    </row>
    <row r="54" spans="1:21" ht="15.75" customHeight="1">
      <c r="A54" s="476"/>
      <c r="B54" s="477" t="s">
        <v>304</v>
      </c>
      <c r="C54" s="540">
        <f t="shared" si="9"/>
        <v>0</v>
      </c>
      <c r="D54" s="539">
        <v>0</v>
      </c>
      <c r="E54" s="539">
        <v>0</v>
      </c>
      <c r="F54" s="479">
        <v>0</v>
      </c>
      <c r="G54" s="478">
        <v>0</v>
      </c>
      <c r="H54" s="479">
        <f>I54+J54</f>
        <v>0</v>
      </c>
      <c r="I54" s="481">
        <f t="shared" si="10"/>
        <v>0</v>
      </c>
      <c r="J54" s="482">
        <f t="shared" si="11"/>
        <v>0</v>
      </c>
      <c r="K54" s="483">
        <f t="shared" si="12"/>
        <v>0</v>
      </c>
      <c r="L54" s="484">
        <f t="shared" si="13"/>
        <v>0</v>
      </c>
      <c r="M54" s="481">
        <f t="shared" si="14"/>
        <v>0</v>
      </c>
      <c r="N54" s="485">
        <f t="shared" si="15"/>
        <v>0</v>
      </c>
      <c r="P54" s="486"/>
      <c r="Q54" s="487">
        <v>8978</v>
      </c>
      <c r="R54" s="487"/>
      <c r="S54" s="487"/>
      <c r="T54" s="487"/>
      <c r="U54" s="487"/>
    </row>
    <row r="55" spans="1:21" ht="15.75" customHeight="1">
      <c r="A55" s="476"/>
      <c r="B55" s="477" t="s">
        <v>127</v>
      </c>
      <c r="C55" s="540">
        <f t="shared" si="9"/>
        <v>52</v>
      </c>
      <c r="D55" s="539">
        <v>0</v>
      </c>
      <c r="E55" s="539">
        <v>0</v>
      </c>
      <c r="F55" s="479">
        <v>0</v>
      </c>
      <c r="G55" s="478">
        <v>52</v>
      </c>
      <c r="H55" s="479">
        <v>37</v>
      </c>
      <c r="I55" s="481">
        <f t="shared" si="10"/>
        <v>236.88046647230323</v>
      </c>
      <c r="J55" s="482">
        <f t="shared" si="11"/>
        <v>0</v>
      </c>
      <c r="K55" s="483">
        <f t="shared" si="12"/>
        <v>0</v>
      </c>
      <c r="L55" s="484">
        <f t="shared" si="13"/>
        <v>0</v>
      </c>
      <c r="M55" s="481">
        <f t="shared" si="14"/>
        <v>236.88046647230323</v>
      </c>
      <c r="N55" s="485">
        <f t="shared" si="15"/>
        <v>168.54956268221576</v>
      </c>
      <c r="P55" s="486"/>
      <c r="Q55" s="487">
        <v>21952</v>
      </c>
      <c r="R55" s="487"/>
      <c r="S55" s="487"/>
      <c r="T55" s="487"/>
      <c r="U55" s="487"/>
    </row>
    <row r="56" spans="1:21" ht="15.75" customHeight="1">
      <c r="A56" s="476"/>
      <c r="B56" s="477" t="s">
        <v>128</v>
      </c>
      <c r="C56" s="540">
        <f t="shared" si="9"/>
        <v>155</v>
      </c>
      <c r="D56" s="539">
        <v>0</v>
      </c>
      <c r="E56" s="539">
        <v>0</v>
      </c>
      <c r="F56" s="479">
        <v>0</v>
      </c>
      <c r="G56" s="478">
        <v>155</v>
      </c>
      <c r="H56" s="479">
        <v>19</v>
      </c>
      <c r="I56" s="481">
        <f t="shared" si="10"/>
        <v>1876.2861639026753</v>
      </c>
      <c r="J56" s="482">
        <f t="shared" si="11"/>
        <v>0</v>
      </c>
      <c r="K56" s="483">
        <f t="shared" si="12"/>
        <v>0</v>
      </c>
      <c r="L56" s="484">
        <f t="shared" si="13"/>
        <v>0</v>
      </c>
      <c r="M56" s="481">
        <f t="shared" si="14"/>
        <v>1876.2861639026753</v>
      </c>
      <c r="N56" s="485">
        <f t="shared" si="15"/>
        <v>229.99636847839244</v>
      </c>
      <c r="P56" s="486"/>
      <c r="Q56" s="487">
        <v>8261</v>
      </c>
      <c r="R56" s="487"/>
      <c r="S56" s="487"/>
      <c r="T56" s="487"/>
      <c r="U56" s="487"/>
    </row>
    <row r="57" spans="1:21" ht="15.75" customHeight="1">
      <c r="A57" s="476"/>
      <c r="B57" s="477" t="s">
        <v>129</v>
      </c>
      <c r="C57" s="540">
        <f t="shared" si="9"/>
        <v>0</v>
      </c>
      <c r="D57" s="539">
        <v>0</v>
      </c>
      <c r="E57" s="539">
        <v>0</v>
      </c>
      <c r="F57" s="479">
        <v>0</v>
      </c>
      <c r="G57" s="478">
        <v>0</v>
      </c>
      <c r="H57" s="479">
        <v>18</v>
      </c>
      <c r="I57" s="481">
        <f t="shared" si="10"/>
        <v>0</v>
      </c>
      <c r="J57" s="482">
        <f t="shared" si="11"/>
        <v>0</v>
      </c>
      <c r="K57" s="483">
        <f t="shared" si="12"/>
        <v>0</v>
      </c>
      <c r="L57" s="484">
        <f t="shared" si="13"/>
        <v>0</v>
      </c>
      <c r="M57" s="481">
        <f t="shared" si="14"/>
        <v>0</v>
      </c>
      <c r="N57" s="485">
        <f t="shared" si="15"/>
        <v>121.52308938698353</v>
      </c>
      <c r="P57" s="486"/>
      <c r="Q57" s="487">
        <v>14812</v>
      </c>
      <c r="R57" s="487"/>
      <c r="S57" s="487"/>
      <c r="T57" s="487"/>
      <c r="U57" s="487"/>
    </row>
    <row r="58" spans="1:21" ht="15.75" customHeight="1">
      <c r="A58" s="476"/>
      <c r="B58" s="477" t="s">
        <v>130</v>
      </c>
      <c r="C58" s="540">
        <f t="shared" si="9"/>
        <v>431</v>
      </c>
      <c r="D58" s="539">
        <v>329</v>
      </c>
      <c r="E58" s="539">
        <v>0</v>
      </c>
      <c r="F58" s="479">
        <v>0</v>
      </c>
      <c r="G58" s="478">
        <v>102</v>
      </c>
      <c r="H58" s="479">
        <v>85</v>
      </c>
      <c r="I58" s="481">
        <f t="shared" si="10"/>
        <v>2201.000919211521</v>
      </c>
      <c r="J58" s="482">
        <f t="shared" si="11"/>
        <v>1680.1143907670307</v>
      </c>
      <c r="K58" s="483">
        <f t="shared" si="12"/>
        <v>0</v>
      </c>
      <c r="L58" s="484">
        <f t="shared" si="13"/>
        <v>0</v>
      </c>
      <c r="M58" s="481">
        <f t="shared" si="14"/>
        <v>520.8865284444898</v>
      </c>
      <c r="N58" s="485">
        <f t="shared" si="15"/>
        <v>434.0721070370749</v>
      </c>
      <c r="P58" s="486"/>
      <c r="Q58" s="487">
        <v>19582</v>
      </c>
      <c r="R58" s="487"/>
      <c r="S58" s="487"/>
      <c r="T58" s="487"/>
      <c r="U58" s="487"/>
    </row>
    <row r="59" spans="1:21" ht="15.75" customHeight="1">
      <c r="A59" s="476"/>
      <c r="B59" s="477" t="s">
        <v>131</v>
      </c>
      <c r="C59" s="540">
        <f t="shared" si="9"/>
        <v>0</v>
      </c>
      <c r="D59" s="539">
        <v>0</v>
      </c>
      <c r="E59" s="539">
        <v>0</v>
      </c>
      <c r="F59" s="479">
        <v>0</v>
      </c>
      <c r="G59" s="478">
        <v>0</v>
      </c>
      <c r="H59" s="479">
        <v>63</v>
      </c>
      <c r="I59" s="481">
        <f t="shared" si="10"/>
        <v>0</v>
      </c>
      <c r="J59" s="482">
        <f t="shared" si="11"/>
        <v>0</v>
      </c>
      <c r="K59" s="483">
        <f t="shared" si="12"/>
        <v>0</v>
      </c>
      <c r="L59" s="484">
        <f t="shared" si="13"/>
        <v>0</v>
      </c>
      <c r="M59" s="481">
        <f t="shared" si="14"/>
        <v>0</v>
      </c>
      <c r="N59" s="485">
        <f t="shared" si="15"/>
        <v>316.8217249182801</v>
      </c>
      <c r="P59" s="486"/>
      <c r="Q59" s="487">
        <v>19885</v>
      </c>
      <c r="R59" s="487"/>
      <c r="S59" s="487"/>
      <c r="T59" s="487"/>
      <c r="U59" s="487"/>
    </row>
    <row r="60" spans="1:21" ht="15.75" customHeight="1">
      <c r="A60" s="532"/>
      <c r="B60" s="504" t="s">
        <v>132</v>
      </c>
      <c r="C60" s="541">
        <f t="shared" si="9"/>
        <v>0</v>
      </c>
      <c r="D60" s="542">
        <v>0</v>
      </c>
      <c r="E60" s="542">
        <v>0</v>
      </c>
      <c r="F60" s="533">
        <v>0</v>
      </c>
      <c r="G60" s="505">
        <v>0</v>
      </c>
      <c r="H60" s="533">
        <v>4</v>
      </c>
      <c r="I60" s="506">
        <f t="shared" si="10"/>
        <v>0</v>
      </c>
      <c r="J60" s="535">
        <f t="shared" si="11"/>
        <v>0</v>
      </c>
      <c r="K60" s="536">
        <f t="shared" si="12"/>
        <v>0</v>
      </c>
      <c r="L60" s="537">
        <f t="shared" si="13"/>
        <v>0</v>
      </c>
      <c r="M60" s="506">
        <f t="shared" si="14"/>
        <v>0</v>
      </c>
      <c r="N60" s="507">
        <f t="shared" si="15"/>
        <v>76.35044855888528</v>
      </c>
      <c r="P60" s="486"/>
      <c r="Q60" s="487">
        <v>5239</v>
      </c>
      <c r="R60" s="487"/>
      <c r="S60" s="487"/>
      <c r="T60" s="487"/>
      <c r="U60" s="487"/>
    </row>
    <row r="61" spans="1:21" s="469" customFormat="1" ht="15.75" customHeight="1">
      <c r="A61" s="531" t="s">
        <v>221</v>
      </c>
      <c r="B61" s="509"/>
      <c r="C61" s="490">
        <f>D61+E61+F61+G61</f>
        <v>3445</v>
      </c>
      <c r="D61" s="543">
        <f>D62+D73+D77+D82</f>
        <v>918</v>
      </c>
      <c r="E61" s="543">
        <f>E62+E73+E77+E82</f>
        <v>4</v>
      </c>
      <c r="F61" s="543">
        <f>F62+F73+F77+F82</f>
        <v>11</v>
      </c>
      <c r="G61" s="543">
        <f>G62+G73+G77+G82</f>
        <v>2512</v>
      </c>
      <c r="H61" s="543">
        <f>H62+H73+H77+H82</f>
        <v>487</v>
      </c>
      <c r="I61" s="491">
        <f>C61/$Q61*100000</f>
        <v>1173.2652192422306</v>
      </c>
      <c r="J61" s="492">
        <f t="shared" si="11"/>
        <v>312.64367816091954</v>
      </c>
      <c r="K61" s="493">
        <f t="shared" si="12"/>
        <v>1.362281822051937</v>
      </c>
      <c r="L61" s="494">
        <f t="shared" si="13"/>
        <v>3.746275010642827</v>
      </c>
      <c r="M61" s="491">
        <f t="shared" si="14"/>
        <v>855.5129842486164</v>
      </c>
      <c r="N61" s="495">
        <f t="shared" si="15"/>
        <v>165.85781183482334</v>
      </c>
      <c r="P61" s="475"/>
      <c r="Q61" s="467">
        <f>Q62+Q73+Q77+Q82</f>
        <v>293625</v>
      </c>
      <c r="R61" s="496"/>
      <c r="S61" s="496"/>
      <c r="T61" s="496"/>
      <c r="U61" s="496"/>
    </row>
    <row r="62" spans="1:21" ht="18" customHeight="1">
      <c r="A62" s="521" t="s">
        <v>305</v>
      </c>
      <c r="B62" s="522"/>
      <c r="C62" s="523">
        <f t="shared" si="7"/>
        <v>1148</v>
      </c>
      <c r="D62" s="523">
        <f>SUM(D63:D67)</f>
        <v>360</v>
      </c>
      <c r="E62" s="524">
        <f>SUM(E63:E67)</f>
        <v>0</v>
      </c>
      <c r="F62" s="523">
        <f>SUM(F63:F67)</f>
        <v>0</v>
      </c>
      <c r="G62" s="524">
        <f>SUM(G63:G67)</f>
        <v>788</v>
      </c>
      <c r="H62" s="525">
        <f>SUM(H63:H67)</f>
        <v>140</v>
      </c>
      <c r="I62" s="526">
        <f t="shared" si="2"/>
        <v>996.8133232610036</v>
      </c>
      <c r="J62" s="527">
        <f t="shared" si="1"/>
        <v>312.58954387975723</v>
      </c>
      <c r="K62" s="528">
        <f t="shared" si="3"/>
        <v>0</v>
      </c>
      <c r="L62" s="529">
        <f t="shared" si="4"/>
        <v>0</v>
      </c>
      <c r="M62" s="526">
        <f t="shared" si="5"/>
        <v>684.2237793812463</v>
      </c>
      <c r="N62" s="530">
        <f t="shared" si="6"/>
        <v>121.56260039768337</v>
      </c>
      <c r="P62" s="486"/>
      <c r="Q62" s="486">
        <f>SUM(Q63:Q67)</f>
        <v>115167</v>
      </c>
      <c r="R62" s="486"/>
      <c r="S62" s="486"/>
      <c r="T62" s="486"/>
      <c r="U62" s="486"/>
    </row>
    <row r="63" spans="1:21" ht="18" customHeight="1">
      <c r="A63" s="476"/>
      <c r="B63" s="477" t="s">
        <v>133</v>
      </c>
      <c r="C63" s="478">
        <f t="shared" si="7"/>
        <v>383</v>
      </c>
      <c r="D63" s="478">
        <v>0</v>
      </c>
      <c r="E63" s="479">
        <v>0</v>
      </c>
      <c r="F63" s="478">
        <v>0</v>
      </c>
      <c r="G63" s="479">
        <v>383</v>
      </c>
      <c r="H63" s="480">
        <v>55</v>
      </c>
      <c r="I63" s="481">
        <f t="shared" si="2"/>
        <v>944.5129469790382</v>
      </c>
      <c r="J63" s="482">
        <f t="shared" si="1"/>
        <v>0</v>
      </c>
      <c r="K63" s="483">
        <f t="shared" si="3"/>
        <v>0</v>
      </c>
      <c r="L63" s="484">
        <f t="shared" si="4"/>
        <v>0</v>
      </c>
      <c r="M63" s="481">
        <f t="shared" si="5"/>
        <v>944.5129469790382</v>
      </c>
      <c r="N63" s="485">
        <f t="shared" si="6"/>
        <v>135.63501849568433</v>
      </c>
      <c r="P63" s="486"/>
      <c r="Q63" s="487">
        <v>40550</v>
      </c>
      <c r="R63" s="487"/>
      <c r="S63" s="487"/>
      <c r="T63" s="487"/>
      <c r="U63" s="487"/>
    </row>
    <row r="64" spans="1:21" ht="18" customHeight="1">
      <c r="A64" s="476"/>
      <c r="B64" s="477" t="s">
        <v>134</v>
      </c>
      <c r="C64" s="478">
        <f t="shared" si="7"/>
        <v>108</v>
      </c>
      <c r="D64" s="478">
        <v>0</v>
      </c>
      <c r="E64" s="479">
        <v>0</v>
      </c>
      <c r="F64" s="478">
        <v>0</v>
      </c>
      <c r="G64" s="479">
        <v>108</v>
      </c>
      <c r="H64" s="480">
        <v>0</v>
      </c>
      <c r="I64" s="481">
        <f t="shared" si="2"/>
        <v>622.0123250590336</v>
      </c>
      <c r="J64" s="482">
        <f t="shared" si="1"/>
        <v>0</v>
      </c>
      <c r="K64" s="483">
        <f t="shared" si="3"/>
        <v>0</v>
      </c>
      <c r="L64" s="484">
        <f t="shared" si="4"/>
        <v>0</v>
      </c>
      <c r="M64" s="481">
        <f t="shared" si="5"/>
        <v>622.0123250590336</v>
      </c>
      <c r="N64" s="485">
        <f t="shared" si="6"/>
        <v>0</v>
      </c>
      <c r="P64" s="486"/>
      <c r="Q64" s="487">
        <v>17363</v>
      </c>
      <c r="R64" s="487"/>
      <c r="S64" s="487"/>
      <c r="T64" s="487"/>
      <c r="U64" s="487"/>
    </row>
    <row r="65" spans="1:21" ht="18" customHeight="1">
      <c r="A65" s="476"/>
      <c r="B65" s="477" t="s">
        <v>135</v>
      </c>
      <c r="C65" s="478">
        <f t="shared" si="7"/>
        <v>360</v>
      </c>
      <c r="D65" s="478">
        <v>360</v>
      </c>
      <c r="E65" s="479">
        <v>0</v>
      </c>
      <c r="F65" s="478">
        <v>0</v>
      </c>
      <c r="G65" s="479">
        <v>0</v>
      </c>
      <c r="H65" s="480">
        <v>0</v>
      </c>
      <c r="I65" s="481">
        <f t="shared" si="2"/>
        <v>2746.6239414053557</v>
      </c>
      <c r="J65" s="482">
        <f t="shared" si="1"/>
        <v>2746.6239414053557</v>
      </c>
      <c r="K65" s="483">
        <f t="shared" si="3"/>
        <v>0</v>
      </c>
      <c r="L65" s="484">
        <f t="shared" si="4"/>
        <v>0</v>
      </c>
      <c r="M65" s="481">
        <f t="shared" si="5"/>
        <v>0</v>
      </c>
      <c r="N65" s="485">
        <f t="shared" si="6"/>
        <v>0</v>
      </c>
      <c r="P65" s="486"/>
      <c r="Q65" s="487">
        <v>13107</v>
      </c>
      <c r="R65" s="487"/>
      <c r="S65" s="487"/>
      <c r="T65" s="487"/>
      <c r="U65" s="487"/>
    </row>
    <row r="66" spans="1:21" ht="18" customHeight="1">
      <c r="A66" s="476"/>
      <c r="B66" s="477" t="s">
        <v>136</v>
      </c>
      <c r="C66" s="478">
        <f t="shared" si="7"/>
        <v>165</v>
      </c>
      <c r="D66" s="478">
        <v>0</v>
      </c>
      <c r="E66" s="479">
        <v>0</v>
      </c>
      <c r="F66" s="478">
        <v>0</v>
      </c>
      <c r="G66" s="479">
        <v>165</v>
      </c>
      <c r="H66" s="480">
        <v>0</v>
      </c>
      <c r="I66" s="481">
        <f t="shared" si="2"/>
        <v>1353.9016985312219</v>
      </c>
      <c r="J66" s="482">
        <f t="shared" si="1"/>
        <v>0</v>
      </c>
      <c r="K66" s="483">
        <f t="shared" si="3"/>
        <v>0</v>
      </c>
      <c r="L66" s="484">
        <f t="shared" si="4"/>
        <v>0</v>
      </c>
      <c r="M66" s="481">
        <f t="shared" si="5"/>
        <v>1353.9016985312219</v>
      </c>
      <c r="N66" s="485">
        <f t="shared" si="6"/>
        <v>0</v>
      </c>
      <c r="P66" s="486"/>
      <c r="Q66" s="487">
        <v>12187</v>
      </c>
      <c r="R66" s="487"/>
      <c r="S66" s="487"/>
      <c r="T66" s="487"/>
      <c r="U66" s="487"/>
    </row>
    <row r="67" spans="1:21" ht="18" customHeight="1" thickBot="1">
      <c r="A67" s="544"/>
      <c r="B67" s="545" t="s">
        <v>137</v>
      </c>
      <c r="C67" s="546">
        <f t="shared" si="7"/>
        <v>132</v>
      </c>
      <c r="D67" s="546">
        <v>0</v>
      </c>
      <c r="E67" s="547">
        <v>0</v>
      </c>
      <c r="F67" s="546">
        <v>0</v>
      </c>
      <c r="G67" s="547">
        <v>132</v>
      </c>
      <c r="H67" s="548">
        <v>85</v>
      </c>
      <c r="I67" s="549">
        <f t="shared" si="2"/>
        <v>413.01627033792244</v>
      </c>
      <c r="J67" s="550">
        <f t="shared" si="1"/>
        <v>0</v>
      </c>
      <c r="K67" s="551">
        <f t="shared" si="3"/>
        <v>0</v>
      </c>
      <c r="L67" s="552">
        <f t="shared" si="4"/>
        <v>0</v>
      </c>
      <c r="M67" s="549">
        <f t="shared" si="5"/>
        <v>413.01627033792244</v>
      </c>
      <c r="N67" s="553">
        <f t="shared" si="6"/>
        <v>265.9574468085106</v>
      </c>
      <c r="P67" s="486"/>
      <c r="Q67" s="487">
        <v>31960</v>
      </c>
      <c r="R67" s="487"/>
      <c r="S67" s="487"/>
      <c r="T67" s="487"/>
      <c r="U67" s="487"/>
    </row>
    <row r="68" spans="1:21" ht="30" customHeight="1" thickBot="1">
      <c r="A68" s="554"/>
      <c r="B68" s="554"/>
      <c r="C68" s="479"/>
      <c r="D68" s="479"/>
      <c r="E68" s="479"/>
      <c r="F68" s="479"/>
      <c r="G68" s="479"/>
      <c r="H68" s="479"/>
      <c r="I68" s="479"/>
      <c r="J68" s="479"/>
      <c r="K68" s="555"/>
      <c r="L68" s="619" t="s">
        <v>331</v>
      </c>
      <c r="M68" s="619"/>
      <c r="N68" s="619"/>
      <c r="P68" s="486"/>
      <c r="Q68" s="487"/>
      <c r="R68" s="487"/>
      <c r="S68" s="487"/>
      <c r="T68" s="487"/>
      <c r="U68" s="487"/>
    </row>
    <row r="69" spans="1:21" ht="15.75" customHeight="1">
      <c r="A69" s="436"/>
      <c r="B69" s="437"/>
      <c r="C69" s="584" t="s">
        <v>321</v>
      </c>
      <c r="D69" s="576"/>
      <c r="E69" s="576"/>
      <c r="F69" s="576"/>
      <c r="G69" s="576"/>
      <c r="H69" s="615"/>
      <c r="I69" s="616" t="s">
        <v>322</v>
      </c>
      <c r="J69" s="617"/>
      <c r="K69" s="617"/>
      <c r="L69" s="617"/>
      <c r="M69" s="617"/>
      <c r="N69" s="618"/>
      <c r="P69" s="579"/>
      <c r="Q69" s="579"/>
      <c r="R69" s="579"/>
      <c r="S69" s="579"/>
      <c r="T69" s="579"/>
      <c r="U69" s="579"/>
    </row>
    <row r="70" spans="1:21" ht="15.75" customHeight="1">
      <c r="A70" s="580" t="s">
        <v>278</v>
      </c>
      <c r="B70" s="582" t="s">
        <v>279</v>
      </c>
      <c r="C70" s="438" t="s">
        <v>323</v>
      </c>
      <c r="D70" s="439"/>
      <c r="E70" s="439"/>
      <c r="F70" s="439"/>
      <c r="G70" s="440"/>
      <c r="H70" s="441" t="s">
        <v>324</v>
      </c>
      <c r="I70" s="438" t="s">
        <v>323</v>
      </c>
      <c r="J70" s="443"/>
      <c r="K70" s="443"/>
      <c r="L70" s="443"/>
      <c r="M70" s="444"/>
      <c r="N70" s="556" t="s">
        <v>324</v>
      </c>
      <c r="P70" s="426"/>
      <c r="Q70" s="426"/>
      <c r="R70" s="426"/>
      <c r="S70" s="426"/>
      <c r="T70" s="426"/>
      <c r="U70" s="426"/>
    </row>
    <row r="71" spans="1:21" ht="15.75" customHeight="1">
      <c r="A71" s="581"/>
      <c r="B71" s="583"/>
      <c r="C71" s="446"/>
      <c r="D71" s="447" t="s">
        <v>325</v>
      </c>
      <c r="E71" s="448" t="s">
        <v>89</v>
      </c>
      <c r="F71" s="447" t="s">
        <v>326</v>
      </c>
      <c r="G71" s="449" t="s">
        <v>324</v>
      </c>
      <c r="H71" s="450" t="s">
        <v>75</v>
      </c>
      <c r="I71" s="446"/>
      <c r="J71" s="447" t="s">
        <v>327</v>
      </c>
      <c r="K71" s="448" t="s">
        <v>89</v>
      </c>
      <c r="L71" s="447" t="s">
        <v>326</v>
      </c>
      <c r="M71" s="449" t="s">
        <v>324</v>
      </c>
      <c r="N71" s="445" t="s">
        <v>75</v>
      </c>
      <c r="P71" s="426"/>
      <c r="Q71" s="426"/>
      <c r="R71" s="557"/>
      <c r="S71" s="426"/>
      <c r="T71" s="426"/>
      <c r="U71" s="426"/>
    </row>
    <row r="72" spans="1:21" ht="15.75" customHeight="1" thickBot="1">
      <c r="A72" s="452"/>
      <c r="B72" s="453"/>
      <c r="C72" s="454"/>
      <c r="D72" s="455" t="s">
        <v>329</v>
      </c>
      <c r="E72" s="454" t="s">
        <v>330</v>
      </c>
      <c r="F72" s="455" t="s">
        <v>330</v>
      </c>
      <c r="G72" s="454" t="s">
        <v>329</v>
      </c>
      <c r="H72" s="453"/>
      <c r="I72" s="454"/>
      <c r="J72" s="455" t="s">
        <v>329</v>
      </c>
      <c r="K72" s="454" t="s">
        <v>330</v>
      </c>
      <c r="L72" s="455" t="s">
        <v>330</v>
      </c>
      <c r="M72" s="454" t="s">
        <v>329</v>
      </c>
      <c r="N72" s="457"/>
      <c r="P72" s="426"/>
      <c r="Q72" s="426"/>
      <c r="R72" s="426"/>
      <c r="S72" s="426"/>
      <c r="T72" s="426"/>
      <c r="U72" s="426"/>
    </row>
    <row r="73" spans="1:21" ht="18" customHeight="1">
      <c r="A73" s="476" t="s">
        <v>306</v>
      </c>
      <c r="B73" s="477"/>
      <c r="C73" s="478">
        <f>D73+E73+F73+G73</f>
        <v>1742</v>
      </c>
      <c r="D73" s="478">
        <f>SUM(D74:D76)</f>
        <v>558</v>
      </c>
      <c r="E73" s="478">
        <f>SUM(E74:E76)</f>
        <v>4</v>
      </c>
      <c r="F73" s="478">
        <f>SUM(F74:F76)</f>
        <v>11</v>
      </c>
      <c r="G73" s="479">
        <f>SUM(G74:G76)</f>
        <v>1169</v>
      </c>
      <c r="H73" s="558">
        <f>SUM(H74:H76)</f>
        <v>257</v>
      </c>
      <c r="I73" s="481">
        <f aca="true" t="shared" si="16" ref="I73:N76">C73/$Q73*100000</f>
        <v>1661.9600061059382</v>
      </c>
      <c r="J73" s="510">
        <f t="shared" si="16"/>
        <v>532.361471531064</v>
      </c>
      <c r="K73" s="483">
        <f t="shared" si="16"/>
        <v>3.816211265455656</v>
      </c>
      <c r="L73" s="484">
        <f t="shared" si="16"/>
        <v>10.494580980003054</v>
      </c>
      <c r="M73" s="481">
        <f t="shared" si="16"/>
        <v>1115.2877423294153</v>
      </c>
      <c r="N73" s="485">
        <f t="shared" si="16"/>
        <v>245.19157380552588</v>
      </c>
      <c r="P73" s="486"/>
      <c r="Q73" s="486">
        <f>SUM(Q74:Q76)</f>
        <v>104816</v>
      </c>
      <c r="R73" s="486"/>
      <c r="S73" s="486"/>
      <c r="T73" s="486"/>
      <c r="U73" s="486"/>
    </row>
    <row r="74" spans="1:21" ht="18" customHeight="1">
      <c r="A74" s="476"/>
      <c r="B74" s="477" t="s">
        <v>138</v>
      </c>
      <c r="C74" s="478">
        <f>D74+E74+F74+G74</f>
        <v>743</v>
      </c>
      <c r="D74" s="478">
        <v>311</v>
      </c>
      <c r="E74" s="479">
        <v>0</v>
      </c>
      <c r="F74" s="478">
        <v>0</v>
      </c>
      <c r="G74" s="479">
        <v>432</v>
      </c>
      <c r="H74" s="480">
        <v>38</v>
      </c>
      <c r="I74" s="481">
        <f t="shared" si="16"/>
        <v>2164.918414918415</v>
      </c>
      <c r="J74" s="482">
        <f t="shared" si="16"/>
        <v>906.1771561771561</v>
      </c>
      <c r="K74" s="483">
        <f t="shared" si="16"/>
        <v>0</v>
      </c>
      <c r="L74" s="484">
        <f t="shared" si="16"/>
        <v>0</v>
      </c>
      <c r="M74" s="481">
        <f t="shared" si="16"/>
        <v>1258.741258741259</v>
      </c>
      <c r="N74" s="485">
        <f t="shared" si="16"/>
        <v>110.72261072261074</v>
      </c>
      <c r="P74" s="486"/>
      <c r="Q74" s="487">
        <v>34320</v>
      </c>
      <c r="R74" s="487"/>
      <c r="S74" s="487"/>
      <c r="T74" s="487"/>
      <c r="U74" s="487"/>
    </row>
    <row r="75" spans="1:21" ht="18" customHeight="1">
      <c r="A75" s="476"/>
      <c r="B75" s="477" t="s">
        <v>139</v>
      </c>
      <c r="C75" s="478">
        <f>D75+E75+F75+G75</f>
        <v>999</v>
      </c>
      <c r="D75" s="478">
        <v>247</v>
      </c>
      <c r="E75" s="479">
        <v>4</v>
      </c>
      <c r="F75" s="478">
        <v>11</v>
      </c>
      <c r="G75" s="479">
        <v>737</v>
      </c>
      <c r="H75" s="480">
        <v>142</v>
      </c>
      <c r="I75" s="481">
        <f t="shared" si="16"/>
        <v>1918.3132668932544</v>
      </c>
      <c r="J75" s="482">
        <f t="shared" si="16"/>
        <v>474.29767459723104</v>
      </c>
      <c r="K75" s="483">
        <f t="shared" si="16"/>
        <v>7.680934001574591</v>
      </c>
      <c r="L75" s="484">
        <f t="shared" si="16"/>
        <v>21.122568504330125</v>
      </c>
      <c r="M75" s="481">
        <f t="shared" si="16"/>
        <v>1415.2120897901184</v>
      </c>
      <c r="N75" s="485">
        <f t="shared" si="16"/>
        <v>272.673157055898</v>
      </c>
      <c r="P75" s="486"/>
      <c r="Q75" s="487">
        <v>52077</v>
      </c>
      <c r="R75" s="487"/>
      <c r="S75" s="487"/>
      <c r="T75" s="487"/>
      <c r="U75" s="487"/>
    </row>
    <row r="76" spans="1:21" ht="18" customHeight="1">
      <c r="A76" s="476"/>
      <c r="B76" s="477" t="s">
        <v>140</v>
      </c>
      <c r="C76" s="478">
        <f>D76+E76+F76+G76</f>
        <v>0</v>
      </c>
      <c r="D76" s="478">
        <v>0</v>
      </c>
      <c r="E76" s="479">
        <v>0</v>
      </c>
      <c r="F76" s="478">
        <v>0</v>
      </c>
      <c r="G76" s="479">
        <v>0</v>
      </c>
      <c r="H76" s="480">
        <v>77</v>
      </c>
      <c r="I76" s="481">
        <f t="shared" si="16"/>
        <v>0</v>
      </c>
      <c r="J76" s="482">
        <f t="shared" si="16"/>
        <v>0</v>
      </c>
      <c r="K76" s="483">
        <f t="shared" si="16"/>
        <v>0</v>
      </c>
      <c r="L76" s="484">
        <f t="shared" si="16"/>
        <v>0</v>
      </c>
      <c r="M76" s="481">
        <f t="shared" si="16"/>
        <v>0</v>
      </c>
      <c r="N76" s="485">
        <f t="shared" si="16"/>
        <v>418.04658233346004</v>
      </c>
      <c r="P76" s="486"/>
      <c r="Q76" s="487">
        <v>18419</v>
      </c>
      <c r="R76" s="487"/>
      <c r="S76" s="487"/>
      <c r="T76" s="487"/>
      <c r="U76" s="487"/>
    </row>
    <row r="77" spans="1:21" ht="15.75" customHeight="1">
      <c r="A77" s="521" t="s">
        <v>307</v>
      </c>
      <c r="B77" s="522"/>
      <c r="C77" s="559">
        <f aca="true" t="shared" si="17" ref="C77:C133">D77+E77+F77+G77</f>
        <v>350</v>
      </c>
      <c r="D77" s="523">
        <f>SUM(D78:D81)</f>
        <v>0</v>
      </c>
      <c r="E77" s="523">
        <f>SUM(E78:E81)</f>
        <v>0</v>
      </c>
      <c r="F77" s="523">
        <f>SUM(F78:F81)</f>
        <v>0</v>
      </c>
      <c r="G77" s="523">
        <f>SUM(G78:G81)</f>
        <v>350</v>
      </c>
      <c r="H77" s="524">
        <f>SUM(H78:H81)</f>
        <v>13</v>
      </c>
      <c r="I77" s="526">
        <f aca="true" t="shared" si="18" ref="I77:I133">C77/$Q77*100000</f>
        <v>1566.9069257286117</v>
      </c>
      <c r="J77" s="527">
        <f aca="true" t="shared" si="19" ref="J77:J133">D77/$Q77*100000</f>
        <v>0</v>
      </c>
      <c r="K77" s="528">
        <f aca="true" t="shared" si="20" ref="K77:K133">E77/$Q77*100000</f>
        <v>0</v>
      </c>
      <c r="L77" s="529">
        <f aca="true" t="shared" si="21" ref="L77:L133">F77/$Q77*100000</f>
        <v>0</v>
      </c>
      <c r="M77" s="526">
        <f aca="true" t="shared" si="22" ref="M77:M133">G77/$Q77*100000</f>
        <v>1566.9069257286117</v>
      </c>
      <c r="N77" s="530">
        <f aca="true" t="shared" si="23" ref="N77:N133">H77/$Q77*100000</f>
        <v>58.199400098491296</v>
      </c>
      <c r="P77" s="486"/>
      <c r="Q77" s="486">
        <f>SUM(Q78:Q81)</f>
        <v>22337</v>
      </c>
      <c r="R77" s="486"/>
      <c r="S77" s="486"/>
      <c r="T77" s="486"/>
      <c r="U77" s="486"/>
    </row>
    <row r="78" spans="1:21" ht="15.75" customHeight="1">
      <c r="A78" s="476"/>
      <c r="B78" s="477" t="s">
        <v>141</v>
      </c>
      <c r="C78" s="540">
        <f t="shared" si="17"/>
        <v>285</v>
      </c>
      <c r="D78" s="539">
        <v>0</v>
      </c>
      <c r="E78" s="539">
        <v>0</v>
      </c>
      <c r="F78" s="479">
        <v>0</v>
      </c>
      <c r="G78" s="478">
        <v>285</v>
      </c>
      <c r="H78" s="479">
        <v>5</v>
      </c>
      <c r="I78" s="481">
        <f t="shared" si="18"/>
        <v>3242.6897257936057</v>
      </c>
      <c r="J78" s="482">
        <f t="shared" si="19"/>
        <v>0</v>
      </c>
      <c r="K78" s="483">
        <f t="shared" si="20"/>
        <v>0</v>
      </c>
      <c r="L78" s="484">
        <f t="shared" si="21"/>
        <v>0</v>
      </c>
      <c r="M78" s="481">
        <f t="shared" si="22"/>
        <v>3242.6897257936057</v>
      </c>
      <c r="N78" s="485">
        <f t="shared" si="23"/>
        <v>56.889293434975535</v>
      </c>
      <c r="P78" s="486"/>
      <c r="Q78" s="487">
        <v>8789</v>
      </c>
      <c r="R78" s="487"/>
      <c r="S78" s="487"/>
      <c r="T78" s="487"/>
      <c r="U78" s="487"/>
    </row>
    <row r="79" spans="1:21" ht="15.75" customHeight="1">
      <c r="A79" s="476"/>
      <c r="B79" s="477" t="s">
        <v>142</v>
      </c>
      <c r="C79" s="540">
        <f t="shared" si="17"/>
        <v>0</v>
      </c>
      <c r="D79" s="539">
        <v>0</v>
      </c>
      <c r="E79" s="539">
        <v>0</v>
      </c>
      <c r="F79" s="479">
        <v>0</v>
      </c>
      <c r="G79" s="478">
        <v>0</v>
      </c>
      <c r="H79" s="479">
        <v>8</v>
      </c>
      <c r="I79" s="481">
        <f t="shared" si="18"/>
        <v>0</v>
      </c>
      <c r="J79" s="482">
        <f t="shared" si="19"/>
        <v>0</v>
      </c>
      <c r="K79" s="483">
        <f t="shared" si="20"/>
        <v>0</v>
      </c>
      <c r="L79" s="484">
        <f t="shared" si="21"/>
        <v>0</v>
      </c>
      <c r="M79" s="481">
        <f t="shared" si="22"/>
        <v>0</v>
      </c>
      <c r="N79" s="485">
        <f t="shared" si="23"/>
        <v>142.70424545130217</v>
      </c>
      <c r="P79" s="486"/>
      <c r="Q79" s="487">
        <v>5606</v>
      </c>
      <c r="R79" s="487"/>
      <c r="S79" s="487"/>
      <c r="T79" s="487"/>
      <c r="U79" s="487"/>
    </row>
    <row r="80" spans="1:21" ht="15.75" customHeight="1">
      <c r="A80" s="476"/>
      <c r="B80" s="477" t="s">
        <v>143</v>
      </c>
      <c r="C80" s="540">
        <f t="shared" si="17"/>
        <v>65</v>
      </c>
      <c r="D80" s="539">
        <v>0</v>
      </c>
      <c r="E80" s="539">
        <v>0</v>
      </c>
      <c r="F80" s="479">
        <v>0</v>
      </c>
      <c r="G80" s="478">
        <v>65</v>
      </c>
      <c r="H80" s="479">
        <v>0</v>
      </c>
      <c r="I80" s="481">
        <f t="shared" si="18"/>
        <v>1423.2537770965623</v>
      </c>
      <c r="J80" s="482">
        <f t="shared" si="19"/>
        <v>0</v>
      </c>
      <c r="K80" s="483">
        <f t="shared" si="20"/>
        <v>0</v>
      </c>
      <c r="L80" s="484">
        <f t="shared" si="21"/>
        <v>0</v>
      </c>
      <c r="M80" s="481">
        <f t="shared" si="22"/>
        <v>1423.2537770965623</v>
      </c>
      <c r="N80" s="485">
        <f t="shared" si="23"/>
        <v>0</v>
      </c>
      <c r="P80" s="486"/>
      <c r="Q80" s="487">
        <v>4567</v>
      </c>
      <c r="R80" s="487"/>
      <c r="S80" s="487"/>
      <c r="T80" s="487"/>
      <c r="U80" s="487"/>
    </row>
    <row r="81" spans="1:21" ht="15.75" customHeight="1">
      <c r="A81" s="511"/>
      <c r="B81" s="512" t="s">
        <v>144</v>
      </c>
      <c r="C81" s="560">
        <f t="shared" si="17"/>
        <v>0</v>
      </c>
      <c r="D81" s="561">
        <v>0</v>
      </c>
      <c r="E81" s="561">
        <v>0</v>
      </c>
      <c r="F81" s="514">
        <v>0</v>
      </c>
      <c r="G81" s="513">
        <v>0</v>
      </c>
      <c r="H81" s="514">
        <f>I81+J81</f>
        <v>0</v>
      </c>
      <c r="I81" s="516">
        <f t="shared" si="18"/>
        <v>0</v>
      </c>
      <c r="J81" s="517">
        <f t="shared" si="19"/>
        <v>0</v>
      </c>
      <c r="K81" s="518">
        <f t="shared" si="20"/>
        <v>0</v>
      </c>
      <c r="L81" s="519">
        <f t="shared" si="21"/>
        <v>0</v>
      </c>
      <c r="M81" s="516">
        <f t="shared" si="22"/>
        <v>0</v>
      </c>
      <c r="N81" s="520">
        <f t="shared" si="23"/>
        <v>0</v>
      </c>
      <c r="P81" s="486"/>
      <c r="Q81" s="487">
        <v>3375</v>
      </c>
      <c r="R81" s="487"/>
      <c r="S81" s="487"/>
      <c r="T81" s="487"/>
      <c r="U81" s="487"/>
    </row>
    <row r="82" spans="1:21" ht="15.75" customHeight="1">
      <c r="A82" s="476" t="s">
        <v>308</v>
      </c>
      <c r="B82" s="477"/>
      <c r="C82" s="540">
        <f t="shared" si="17"/>
        <v>205</v>
      </c>
      <c r="D82" s="478">
        <f>SUM(D83:D87)</f>
        <v>0</v>
      </c>
      <c r="E82" s="478">
        <f>SUM(E83:E87)</f>
        <v>0</v>
      </c>
      <c r="F82" s="479">
        <f>SUM(F83:F87)</f>
        <v>0</v>
      </c>
      <c r="G82" s="478">
        <f>SUM(G83:G87)</f>
        <v>205</v>
      </c>
      <c r="H82" s="479">
        <f>SUM(H83:H87)</f>
        <v>77</v>
      </c>
      <c r="I82" s="481">
        <f t="shared" si="18"/>
        <v>399.5711918916285</v>
      </c>
      <c r="J82" s="510">
        <f t="shared" si="19"/>
        <v>0</v>
      </c>
      <c r="K82" s="483">
        <f t="shared" si="20"/>
        <v>0</v>
      </c>
      <c r="L82" s="484">
        <f t="shared" si="21"/>
        <v>0</v>
      </c>
      <c r="M82" s="481">
        <f t="shared" si="22"/>
        <v>399.5711918916285</v>
      </c>
      <c r="N82" s="485">
        <f t="shared" si="23"/>
        <v>150.0828379300263</v>
      </c>
      <c r="P82" s="486"/>
      <c r="Q82" s="486">
        <f>SUM(Q83:Q87)</f>
        <v>51305</v>
      </c>
      <c r="R82" s="486"/>
      <c r="S82" s="486"/>
      <c r="T82" s="486"/>
      <c r="U82" s="486"/>
    </row>
    <row r="83" spans="1:21" ht="15.75" customHeight="1">
      <c r="A83" s="476"/>
      <c r="B83" s="477" t="s">
        <v>145</v>
      </c>
      <c r="C83" s="540">
        <f t="shared" si="17"/>
        <v>205</v>
      </c>
      <c r="D83" s="539">
        <v>0</v>
      </c>
      <c r="E83" s="539">
        <v>0</v>
      </c>
      <c r="F83" s="479">
        <v>0</v>
      </c>
      <c r="G83" s="478">
        <v>205</v>
      </c>
      <c r="H83" s="479">
        <v>54</v>
      </c>
      <c r="I83" s="481">
        <f t="shared" si="18"/>
        <v>789.3419583381464</v>
      </c>
      <c r="J83" s="482">
        <f t="shared" si="19"/>
        <v>0</v>
      </c>
      <c r="K83" s="483">
        <f t="shared" si="20"/>
        <v>0</v>
      </c>
      <c r="L83" s="484">
        <f t="shared" si="21"/>
        <v>0</v>
      </c>
      <c r="M83" s="481">
        <f t="shared" si="22"/>
        <v>789.3419583381464</v>
      </c>
      <c r="N83" s="485">
        <f t="shared" si="23"/>
        <v>207.92422317199956</v>
      </c>
      <c r="P83" s="486"/>
      <c r="Q83" s="487">
        <v>25971</v>
      </c>
      <c r="R83" s="487"/>
      <c r="S83" s="487"/>
      <c r="T83" s="487"/>
      <c r="U83" s="487"/>
    </row>
    <row r="84" spans="1:21" ht="15.75" customHeight="1">
      <c r="A84" s="476"/>
      <c r="B84" s="477" t="s">
        <v>146</v>
      </c>
      <c r="C84" s="540">
        <f t="shared" si="17"/>
        <v>0</v>
      </c>
      <c r="D84" s="539">
        <v>0</v>
      </c>
      <c r="E84" s="539">
        <v>0</v>
      </c>
      <c r="F84" s="479">
        <v>0</v>
      </c>
      <c r="G84" s="478">
        <v>0</v>
      </c>
      <c r="H84" s="479">
        <f>I84+J84</f>
        <v>0</v>
      </c>
      <c r="I84" s="481">
        <f t="shared" si="18"/>
        <v>0</v>
      </c>
      <c r="J84" s="482">
        <f t="shared" si="19"/>
        <v>0</v>
      </c>
      <c r="K84" s="483">
        <f t="shared" si="20"/>
        <v>0</v>
      </c>
      <c r="L84" s="484">
        <f t="shared" si="21"/>
        <v>0</v>
      </c>
      <c r="M84" s="481">
        <f t="shared" si="22"/>
        <v>0</v>
      </c>
      <c r="N84" s="485">
        <f t="shared" si="23"/>
        <v>0</v>
      </c>
      <c r="P84" s="486"/>
      <c r="Q84" s="487">
        <v>5845</v>
      </c>
      <c r="R84" s="487"/>
      <c r="S84" s="487"/>
      <c r="T84" s="487"/>
      <c r="U84" s="487"/>
    </row>
    <row r="85" spans="1:21" ht="15.75" customHeight="1">
      <c r="A85" s="476"/>
      <c r="B85" s="477" t="s">
        <v>147</v>
      </c>
      <c r="C85" s="540">
        <f t="shared" si="17"/>
        <v>0</v>
      </c>
      <c r="D85" s="539">
        <v>0</v>
      </c>
      <c r="E85" s="539">
        <v>0</v>
      </c>
      <c r="F85" s="479">
        <v>0</v>
      </c>
      <c r="G85" s="478">
        <v>0</v>
      </c>
      <c r="H85" s="479">
        <v>6</v>
      </c>
      <c r="I85" s="481">
        <f t="shared" si="18"/>
        <v>0</v>
      </c>
      <c r="J85" s="482">
        <f t="shared" si="19"/>
        <v>0</v>
      </c>
      <c r="K85" s="483">
        <f t="shared" si="20"/>
        <v>0</v>
      </c>
      <c r="L85" s="484">
        <f t="shared" si="21"/>
        <v>0</v>
      </c>
      <c r="M85" s="481">
        <f t="shared" si="22"/>
        <v>0</v>
      </c>
      <c r="N85" s="485">
        <f t="shared" si="23"/>
        <v>56.60377358490566</v>
      </c>
      <c r="P85" s="486"/>
      <c r="Q85" s="487">
        <v>10600</v>
      </c>
      <c r="R85" s="487"/>
      <c r="S85" s="487"/>
      <c r="T85" s="487"/>
      <c r="U85" s="487"/>
    </row>
    <row r="86" spans="1:21" ht="15.75" customHeight="1">
      <c r="A86" s="476"/>
      <c r="B86" s="477" t="s">
        <v>148</v>
      </c>
      <c r="C86" s="540">
        <f t="shared" si="17"/>
        <v>0</v>
      </c>
      <c r="D86" s="539">
        <v>0</v>
      </c>
      <c r="E86" s="539">
        <v>0</v>
      </c>
      <c r="F86" s="479">
        <v>0</v>
      </c>
      <c r="G86" s="478">
        <v>0</v>
      </c>
      <c r="H86" s="479">
        <v>11</v>
      </c>
      <c r="I86" s="481">
        <f t="shared" si="18"/>
        <v>0</v>
      </c>
      <c r="J86" s="482">
        <f t="shared" si="19"/>
        <v>0</v>
      </c>
      <c r="K86" s="483">
        <f t="shared" si="20"/>
        <v>0</v>
      </c>
      <c r="L86" s="484">
        <f t="shared" si="21"/>
        <v>0</v>
      </c>
      <c r="M86" s="481">
        <f t="shared" si="22"/>
        <v>0</v>
      </c>
      <c r="N86" s="485">
        <f t="shared" si="23"/>
        <v>226.33744855967078</v>
      </c>
      <c r="P86" s="486"/>
      <c r="Q86" s="487">
        <v>4860</v>
      </c>
      <c r="R86" s="487"/>
      <c r="S86" s="487"/>
      <c r="T86" s="487"/>
      <c r="U86" s="487"/>
    </row>
    <row r="87" spans="1:21" ht="15.75" customHeight="1">
      <c r="A87" s="532"/>
      <c r="B87" s="504" t="s">
        <v>149</v>
      </c>
      <c r="C87" s="541">
        <f t="shared" si="17"/>
        <v>0</v>
      </c>
      <c r="D87" s="542">
        <v>0</v>
      </c>
      <c r="E87" s="542">
        <v>0</v>
      </c>
      <c r="F87" s="533">
        <v>0</v>
      </c>
      <c r="G87" s="505">
        <v>0</v>
      </c>
      <c r="H87" s="533">
        <v>6</v>
      </c>
      <c r="I87" s="506">
        <f t="shared" si="18"/>
        <v>0</v>
      </c>
      <c r="J87" s="535">
        <f t="shared" si="19"/>
        <v>0</v>
      </c>
      <c r="K87" s="536">
        <f t="shared" si="20"/>
        <v>0</v>
      </c>
      <c r="L87" s="537">
        <f t="shared" si="21"/>
        <v>0</v>
      </c>
      <c r="M87" s="506">
        <f t="shared" si="22"/>
        <v>0</v>
      </c>
      <c r="N87" s="507">
        <f t="shared" si="23"/>
        <v>148.92032762472078</v>
      </c>
      <c r="P87" s="486"/>
      <c r="Q87" s="487">
        <v>4029</v>
      </c>
      <c r="R87" s="487"/>
      <c r="S87" s="487"/>
      <c r="T87" s="487"/>
      <c r="U87" s="487"/>
    </row>
    <row r="88" spans="1:21" s="469" customFormat="1" ht="15.75" customHeight="1">
      <c r="A88" s="531" t="s">
        <v>227</v>
      </c>
      <c r="B88" s="509"/>
      <c r="C88" s="490">
        <f>D88+E88+F88+G88</f>
        <v>2432</v>
      </c>
      <c r="D88" s="562">
        <f>D89+D97+D102</f>
        <v>645</v>
      </c>
      <c r="E88" s="562">
        <f>E89+E97+E102</f>
        <v>8</v>
      </c>
      <c r="F88" s="562">
        <f>F89+F97+F102</f>
        <v>20</v>
      </c>
      <c r="G88" s="562">
        <f>G89+G97+G102</f>
        <v>1759</v>
      </c>
      <c r="H88" s="562">
        <f>H89+H97+H102</f>
        <v>134</v>
      </c>
      <c r="I88" s="491">
        <f>C88/$Q88*100000</f>
        <v>1211.1372838055208</v>
      </c>
      <c r="J88" s="492">
        <f t="shared" si="19"/>
        <v>321.21034048296093</v>
      </c>
      <c r="K88" s="493">
        <f t="shared" si="20"/>
        <v>3.9840042230444768</v>
      </c>
      <c r="L88" s="494">
        <f t="shared" si="21"/>
        <v>9.960010557611191</v>
      </c>
      <c r="M88" s="491">
        <f t="shared" si="22"/>
        <v>875.9829285419042</v>
      </c>
      <c r="N88" s="495">
        <f t="shared" si="23"/>
        <v>66.73207073599498</v>
      </c>
      <c r="P88" s="475"/>
      <c r="Q88" s="467">
        <f>Q89+Q97+Q102</f>
        <v>200803</v>
      </c>
      <c r="R88" s="496"/>
      <c r="S88" s="496"/>
      <c r="T88" s="496"/>
      <c r="U88" s="496"/>
    </row>
    <row r="89" spans="1:21" ht="15.75" customHeight="1">
      <c r="A89" s="521" t="s">
        <v>309</v>
      </c>
      <c r="B89" s="522"/>
      <c r="C89" s="559">
        <f t="shared" si="17"/>
        <v>964</v>
      </c>
      <c r="D89" s="563">
        <f>SUM(D90:D96)</f>
        <v>100</v>
      </c>
      <c r="E89" s="563">
        <f>SUM(E90:E96)</f>
        <v>4</v>
      </c>
      <c r="F89" s="524">
        <f>SUM(F90:F96)</f>
        <v>0</v>
      </c>
      <c r="G89" s="523">
        <f>SUM(G90:G96)</f>
        <v>860</v>
      </c>
      <c r="H89" s="524">
        <f>SUM(H90:H96)</f>
        <v>71</v>
      </c>
      <c r="I89" s="526">
        <f t="shared" si="18"/>
        <v>903.0444964871193</v>
      </c>
      <c r="J89" s="527">
        <f t="shared" si="19"/>
        <v>93.6768149882904</v>
      </c>
      <c r="K89" s="528">
        <f t="shared" si="20"/>
        <v>3.7470725995316156</v>
      </c>
      <c r="L89" s="529">
        <f t="shared" si="21"/>
        <v>0</v>
      </c>
      <c r="M89" s="526">
        <f t="shared" si="22"/>
        <v>805.6206088992974</v>
      </c>
      <c r="N89" s="530">
        <f t="shared" si="23"/>
        <v>66.51053864168618</v>
      </c>
      <c r="P89" s="486"/>
      <c r="Q89" s="486">
        <f>SUM(Q90:Q96)</f>
        <v>106750</v>
      </c>
      <c r="R89" s="486"/>
      <c r="S89" s="486"/>
      <c r="T89" s="486"/>
      <c r="U89" s="486"/>
    </row>
    <row r="90" spans="1:21" ht="15.75" customHeight="1">
      <c r="A90" s="476"/>
      <c r="B90" s="477" t="s">
        <v>150</v>
      </c>
      <c r="C90" s="540">
        <f t="shared" si="17"/>
        <v>657</v>
      </c>
      <c r="D90" s="539">
        <v>100</v>
      </c>
      <c r="E90" s="539">
        <v>4</v>
      </c>
      <c r="F90" s="479">
        <v>0</v>
      </c>
      <c r="G90" s="478">
        <v>553</v>
      </c>
      <c r="H90" s="479">
        <v>65</v>
      </c>
      <c r="I90" s="481">
        <f t="shared" si="18"/>
        <v>1388.7714551450072</v>
      </c>
      <c r="J90" s="482">
        <f t="shared" si="19"/>
        <v>211.3807389870635</v>
      </c>
      <c r="K90" s="483">
        <f t="shared" si="20"/>
        <v>8.455229559482541</v>
      </c>
      <c r="L90" s="484">
        <f t="shared" si="21"/>
        <v>0</v>
      </c>
      <c r="M90" s="481">
        <f t="shared" si="22"/>
        <v>1168.935486598461</v>
      </c>
      <c r="N90" s="485">
        <f t="shared" si="23"/>
        <v>137.3974803415913</v>
      </c>
      <c r="P90" s="486"/>
      <c r="Q90" s="487">
        <v>47308</v>
      </c>
      <c r="R90" s="487"/>
      <c r="S90" s="487"/>
      <c r="T90" s="487"/>
      <c r="U90" s="487"/>
    </row>
    <row r="91" spans="1:21" ht="15.75" customHeight="1">
      <c r="A91" s="476"/>
      <c r="B91" s="477" t="s">
        <v>151</v>
      </c>
      <c r="C91" s="540">
        <f t="shared" si="17"/>
        <v>0</v>
      </c>
      <c r="D91" s="539">
        <v>0</v>
      </c>
      <c r="E91" s="539">
        <v>0</v>
      </c>
      <c r="F91" s="479">
        <v>0</v>
      </c>
      <c r="G91" s="478">
        <v>0</v>
      </c>
      <c r="H91" s="479">
        <f>I91+J91</f>
        <v>0</v>
      </c>
      <c r="I91" s="481">
        <f t="shared" si="18"/>
        <v>0</v>
      </c>
      <c r="J91" s="482">
        <f t="shared" si="19"/>
        <v>0</v>
      </c>
      <c r="K91" s="483">
        <f t="shared" si="20"/>
        <v>0</v>
      </c>
      <c r="L91" s="484">
        <f t="shared" si="21"/>
        <v>0</v>
      </c>
      <c r="M91" s="481">
        <f t="shared" si="22"/>
        <v>0</v>
      </c>
      <c r="N91" s="485">
        <f t="shared" si="23"/>
        <v>0</v>
      </c>
      <c r="P91" s="486"/>
      <c r="Q91" s="487">
        <v>4345</v>
      </c>
      <c r="R91" s="487"/>
      <c r="S91" s="487"/>
      <c r="T91" s="487"/>
      <c r="U91" s="487"/>
    </row>
    <row r="92" spans="1:21" ht="15.75" customHeight="1">
      <c r="A92" s="476"/>
      <c r="B92" s="477" t="s">
        <v>152</v>
      </c>
      <c r="C92" s="540">
        <f t="shared" si="17"/>
        <v>0</v>
      </c>
      <c r="D92" s="539">
        <v>0</v>
      </c>
      <c r="E92" s="539">
        <v>0</v>
      </c>
      <c r="F92" s="479">
        <v>0</v>
      </c>
      <c r="G92" s="478">
        <v>0</v>
      </c>
      <c r="H92" s="479">
        <f>I92+J92</f>
        <v>0</v>
      </c>
      <c r="I92" s="481">
        <f t="shared" si="18"/>
        <v>0</v>
      </c>
      <c r="J92" s="482">
        <f t="shared" si="19"/>
        <v>0</v>
      </c>
      <c r="K92" s="483">
        <f t="shared" si="20"/>
        <v>0</v>
      </c>
      <c r="L92" s="484">
        <f t="shared" si="21"/>
        <v>0</v>
      </c>
      <c r="M92" s="481">
        <f t="shared" si="22"/>
        <v>0</v>
      </c>
      <c r="N92" s="485">
        <f t="shared" si="23"/>
        <v>0</v>
      </c>
      <c r="P92" s="486"/>
      <c r="Q92" s="487">
        <v>5751</v>
      </c>
      <c r="R92" s="487"/>
      <c r="S92" s="487"/>
      <c r="T92" s="487"/>
      <c r="U92" s="487"/>
    </row>
    <row r="93" spans="1:21" ht="15.75" customHeight="1">
      <c r="A93" s="476"/>
      <c r="B93" s="477" t="s">
        <v>153</v>
      </c>
      <c r="C93" s="540">
        <f t="shared" si="17"/>
        <v>102</v>
      </c>
      <c r="D93" s="539">
        <v>0</v>
      </c>
      <c r="E93" s="539">
        <v>0</v>
      </c>
      <c r="F93" s="479">
        <v>0</v>
      </c>
      <c r="G93" s="478">
        <v>102</v>
      </c>
      <c r="H93" s="479">
        <v>0</v>
      </c>
      <c r="I93" s="481">
        <f t="shared" si="18"/>
        <v>728.6755250750107</v>
      </c>
      <c r="J93" s="482">
        <f t="shared" si="19"/>
        <v>0</v>
      </c>
      <c r="K93" s="483">
        <f t="shared" si="20"/>
        <v>0</v>
      </c>
      <c r="L93" s="484">
        <f t="shared" si="21"/>
        <v>0</v>
      </c>
      <c r="M93" s="481">
        <f t="shared" si="22"/>
        <v>728.6755250750107</v>
      </c>
      <c r="N93" s="485">
        <f t="shared" si="23"/>
        <v>0</v>
      </c>
      <c r="P93" s="486"/>
      <c r="Q93" s="487">
        <v>13998</v>
      </c>
      <c r="R93" s="487"/>
      <c r="S93" s="487"/>
      <c r="T93" s="487"/>
      <c r="U93" s="487"/>
    </row>
    <row r="94" spans="1:21" ht="15.75" customHeight="1">
      <c r="A94" s="476"/>
      <c r="B94" s="477" t="s">
        <v>154</v>
      </c>
      <c r="C94" s="540">
        <f t="shared" si="17"/>
        <v>150</v>
      </c>
      <c r="D94" s="539">
        <v>0</v>
      </c>
      <c r="E94" s="539">
        <v>0</v>
      </c>
      <c r="F94" s="479">
        <v>0</v>
      </c>
      <c r="G94" s="478">
        <v>150</v>
      </c>
      <c r="H94" s="479">
        <v>0</v>
      </c>
      <c r="I94" s="481">
        <f t="shared" si="18"/>
        <v>814.7745790331342</v>
      </c>
      <c r="J94" s="482">
        <f t="shared" si="19"/>
        <v>0</v>
      </c>
      <c r="K94" s="483">
        <f t="shared" si="20"/>
        <v>0</v>
      </c>
      <c r="L94" s="484">
        <f t="shared" si="21"/>
        <v>0</v>
      </c>
      <c r="M94" s="481">
        <f t="shared" si="22"/>
        <v>814.7745790331342</v>
      </c>
      <c r="N94" s="485">
        <f t="shared" si="23"/>
        <v>0</v>
      </c>
      <c r="P94" s="486"/>
      <c r="Q94" s="487">
        <v>18410</v>
      </c>
      <c r="R94" s="487"/>
      <c r="S94" s="487"/>
      <c r="T94" s="487"/>
      <c r="U94" s="487"/>
    </row>
    <row r="95" spans="1:21" ht="15.75" customHeight="1">
      <c r="A95" s="476"/>
      <c r="B95" s="477" t="s">
        <v>155</v>
      </c>
      <c r="C95" s="540">
        <f t="shared" si="17"/>
        <v>55</v>
      </c>
      <c r="D95" s="539">
        <v>0</v>
      </c>
      <c r="E95" s="539">
        <v>0</v>
      </c>
      <c r="F95" s="479">
        <v>0</v>
      </c>
      <c r="G95" s="478">
        <v>55</v>
      </c>
      <c r="H95" s="479">
        <v>0</v>
      </c>
      <c r="I95" s="481">
        <f t="shared" si="18"/>
        <v>490.7647006335326</v>
      </c>
      <c r="J95" s="482">
        <f t="shared" si="19"/>
        <v>0</v>
      </c>
      <c r="K95" s="483">
        <f t="shared" si="20"/>
        <v>0</v>
      </c>
      <c r="L95" s="484">
        <f t="shared" si="21"/>
        <v>0</v>
      </c>
      <c r="M95" s="481">
        <f t="shared" si="22"/>
        <v>490.7647006335326</v>
      </c>
      <c r="N95" s="485">
        <f t="shared" si="23"/>
        <v>0</v>
      </c>
      <c r="P95" s="486"/>
      <c r="Q95" s="487">
        <v>11207</v>
      </c>
      <c r="R95" s="487"/>
      <c r="S95" s="487"/>
      <c r="T95" s="487"/>
      <c r="U95" s="487"/>
    </row>
    <row r="96" spans="1:21" ht="15.75" customHeight="1">
      <c r="A96" s="511"/>
      <c r="B96" s="512" t="s">
        <v>156</v>
      </c>
      <c r="C96" s="560">
        <f t="shared" si="17"/>
        <v>0</v>
      </c>
      <c r="D96" s="561">
        <v>0</v>
      </c>
      <c r="E96" s="561">
        <v>0</v>
      </c>
      <c r="F96" s="514">
        <v>0</v>
      </c>
      <c r="G96" s="513">
        <v>0</v>
      </c>
      <c r="H96" s="514">
        <v>6</v>
      </c>
      <c r="I96" s="516">
        <f t="shared" si="18"/>
        <v>0</v>
      </c>
      <c r="J96" s="517">
        <f t="shared" si="19"/>
        <v>0</v>
      </c>
      <c r="K96" s="518">
        <f t="shared" si="20"/>
        <v>0</v>
      </c>
      <c r="L96" s="519">
        <f t="shared" si="21"/>
        <v>0</v>
      </c>
      <c r="M96" s="516">
        <f t="shared" si="22"/>
        <v>0</v>
      </c>
      <c r="N96" s="520">
        <f t="shared" si="23"/>
        <v>104.69377072064212</v>
      </c>
      <c r="P96" s="486"/>
      <c r="Q96" s="487">
        <v>5731</v>
      </c>
      <c r="R96" s="487"/>
      <c r="S96" s="487"/>
      <c r="T96" s="487"/>
      <c r="U96" s="487"/>
    </row>
    <row r="97" spans="1:21" ht="15.75" customHeight="1">
      <c r="A97" s="476" t="s">
        <v>310</v>
      </c>
      <c r="B97" s="477"/>
      <c r="C97" s="540">
        <f t="shared" si="17"/>
        <v>330</v>
      </c>
      <c r="D97" s="539">
        <f>SUM(D98:D101)</f>
        <v>0</v>
      </c>
      <c r="E97" s="539">
        <f>SUM(E98:E101)</f>
        <v>0</v>
      </c>
      <c r="F97" s="479">
        <f>SUM(F98:F101)</f>
        <v>0</v>
      </c>
      <c r="G97" s="478">
        <f>SUM(G98:G101)</f>
        <v>330</v>
      </c>
      <c r="H97" s="479">
        <f>SUM(H98:H101)</f>
        <v>28</v>
      </c>
      <c r="I97" s="481">
        <f t="shared" si="18"/>
        <v>1183.8989739542226</v>
      </c>
      <c r="J97" s="510">
        <f t="shared" si="19"/>
        <v>0</v>
      </c>
      <c r="K97" s="483">
        <f t="shared" si="20"/>
        <v>0</v>
      </c>
      <c r="L97" s="484">
        <f t="shared" si="21"/>
        <v>0</v>
      </c>
      <c r="M97" s="481">
        <f t="shared" si="22"/>
        <v>1183.8989739542226</v>
      </c>
      <c r="N97" s="485">
        <f t="shared" si="23"/>
        <v>100.45203415369163</v>
      </c>
      <c r="P97" s="486"/>
      <c r="Q97" s="486">
        <f>SUM(Q98:Q101)</f>
        <v>27874</v>
      </c>
      <c r="R97" s="486"/>
      <c r="S97" s="486"/>
      <c r="T97" s="486"/>
      <c r="U97" s="486"/>
    </row>
    <row r="98" spans="1:21" ht="15.75" customHeight="1">
      <c r="A98" s="476"/>
      <c r="B98" s="477" t="s">
        <v>157</v>
      </c>
      <c r="C98" s="540">
        <f t="shared" si="17"/>
        <v>50</v>
      </c>
      <c r="D98" s="539">
        <v>0</v>
      </c>
      <c r="E98" s="539">
        <v>0</v>
      </c>
      <c r="F98" s="479">
        <v>0</v>
      </c>
      <c r="G98" s="478">
        <v>50</v>
      </c>
      <c r="H98" s="479">
        <v>19</v>
      </c>
      <c r="I98" s="481">
        <f t="shared" si="18"/>
        <v>753.8067239559778</v>
      </c>
      <c r="J98" s="482">
        <f t="shared" si="19"/>
        <v>0</v>
      </c>
      <c r="K98" s="483">
        <f t="shared" si="20"/>
        <v>0</v>
      </c>
      <c r="L98" s="484">
        <f t="shared" si="21"/>
        <v>0</v>
      </c>
      <c r="M98" s="481">
        <f t="shared" si="22"/>
        <v>753.8067239559778</v>
      </c>
      <c r="N98" s="485">
        <f t="shared" si="23"/>
        <v>286.4465551032715</v>
      </c>
      <c r="P98" s="486"/>
      <c r="Q98" s="487">
        <v>6633</v>
      </c>
      <c r="R98" s="487"/>
      <c r="S98" s="487"/>
      <c r="T98" s="487"/>
      <c r="U98" s="487"/>
    </row>
    <row r="99" spans="1:21" ht="15.75" customHeight="1">
      <c r="A99" s="476"/>
      <c r="B99" s="477" t="s">
        <v>158</v>
      </c>
      <c r="C99" s="540">
        <f t="shared" si="17"/>
        <v>190</v>
      </c>
      <c r="D99" s="539">
        <v>0</v>
      </c>
      <c r="E99" s="539">
        <v>0</v>
      </c>
      <c r="F99" s="479">
        <v>0</v>
      </c>
      <c r="G99" s="478">
        <v>190</v>
      </c>
      <c r="H99" s="479">
        <v>0</v>
      </c>
      <c r="I99" s="481">
        <f t="shared" si="18"/>
        <v>1693.1028337194798</v>
      </c>
      <c r="J99" s="482">
        <f t="shared" si="19"/>
        <v>0</v>
      </c>
      <c r="K99" s="483">
        <f t="shared" si="20"/>
        <v>0</v>
      </c>
      <c r="L99" s="484">
        <f t="shared" si="21"/>
        <v>0</v>
      </c>
      <c r="M99" s="481">
        <f t="shared" si="22"/>
        <v>1693.1028337194798</v>
      </c>
      <c r="N99" s="485">
        <f t="shared" si="23"/>
        <v>0</v>
      </c>
      <c r="P99" s="486"/>
      <c r="Q99" s="487">
        <v>11222</v>
      </c>
      <c r="R99" s="487"/>
      <c r="S99" s="487"/>
      <c r="T99" s="487"/>
      <c r="U99" s="487"/>
    </row>
    <row r="100" spans="1:21" ht="15.75" customHeight="1">
      <c r="A100" s="476"/>
      <c r="B100" s="477" t="s">
        <v>159</v>
      </c>
      <c r="C100" s="540">
        <f t="shared" si="17"/>
        <v>0</v>
      </c>
      <c r="D100" s="539">
        <v>0</v>
      </c>
      <c r="E100" s="539">
        <v>0</v>
      </c>
      <c r="F100" s="479">
        <v>0</v>
      </c>
      <c r="G100" s="478">
        <v>0</v>
      </c>
      <c r="H100" s="479">
        <v>9</v>
      </c>
      <c r="I100" s="481">
        <f t="shared" si="18"/>
        <v>0</v>
      </c>
      <c r="J100" s="482">
        <f t="shared" si="19"/>
        <v>0</v>
      </c>
      <c r="K100" s="483">
        <f t="shared" si="20"/>
        <v>0</v>
      </c>
      <c r="L100" s="484">
        <f t="shared" si="21"/>
        <v>0</v>
      </c>
      <c r="M100" s="481">
        <f t="shared" si="22"/>
        <v>0</v>
      </c>
      <c r="N100" s="485">
        <f t="shared" si="23"/>
        <v>340.9090909090909</v>
      </c>
      <c r="P100" s="486"/>
      <c r="Q100" s="487">
        <v>2640</v>
      </c>
      <c r="R100" s="487"/>
      <c r="S100" s="487"/>
      <c r="T100" s="487"/>
      <c r="U100" s="487"/>
    </row>
    <row r="101" spans="1:21" ht="15.75" customHeight="1">
      <c r="A101" s="476"/>
      <c r="B101" s="477" t="s">
        <v>160</v>
      </c>
      <c r="C101" s="540">
        <f t="shared" si="17"/>
        <v>90</v>
      </c>
      <c r="D101" s="539">
        <v>0</v>
      </c>
      <c r="E101" s="539">
        <v>0</v>
      </c>
      <c r="F101" s="479">
        <v>0</v>
      </c>
      <c r="G101" s="478">
        <v>90</v>
      </c>
      <c r="H101" s="479">
        <v>0</v>
      </c>
      <c r="I101" s="481">
        <f t="shared" si="18"/>
        <v>1219.677463070877</v>
      </c>
      <c r="J101" s="482">
        <f t="shared" si="19"/>
        <v>0</v>
      </c>
      <c r="K101" s="483">
        <f t="shared" si="20"/>
        <v>0</v>
      </c>
      <c r="L101" s="484">
        <f t="shared" si="21"/>
        <v>0</v>
      </c>
      <c r="M101" s="481">
        <f t="shared" si="22"/>
        <v>1219.677463070877</v>
      </c>
      <c r="N101" s="485">
        <f t="shared" si="23"/>
        <v>0</v>
      </c>
      <c r="P101" s="486"/>
      <c r="Q101" s="487">
        <v>7379</v>
      </c>
      <c r="R101" s="487"/>
      <c r="S101" s="487"/>
      <c r="T101" s="487"/>
      <c r="U101" s="487"/>
    </row>
    <row r="102" spans="1:21" ht="15.75" customHeight="1">
      <c r="A102" s="521" t="s">
        <v>311</v>
      </c>
      <c r="B102" s="522"/>
      <c r="C102" s="559">
        <f t="shared" si="17"/>
        <v>1138</v>
      </c>
      <c r="D102" s="563">
        <f>SUM(D103:D110)</f>
        <v>545</v>
      </c>
      <c r="E102" s="563">
        <f>SUM(E103:E110)</f>
        <v>4</v>
      </c>
      <c r="F102" s="524">
        <f>SUM(F103:F110)</f>
        <v>20</v>
      </c>
      <c r="G102" s="523">
        <f>SUM(G103:G110)</f>
        <v>569</v>
      </c>
      <c r="H102" s="524">
        <f>SUM(H103:H110)</f>
        <v>35</v>
      </c>
      <c r="I102" s="526">
        <f t="shared" si="18"/>
        <v>1719.578718324544</v>
      </c>
      <c r="J102" s="527">
        <f t="shared" si="19"/>
        <v>823.5240786352165</v>
      </c>
      <c r="K102" s="528">
        <f t="shared" si="20"/>
        <v>6.044213421175901</v>
      </c>
      <c r="L102" s="529">
        <f t="shared" si="21"/>
        <v>30.22106710587951</v>
      </c>
      <c r="M102" s="526">
        <f t="shared" si="22"/>
        <v>859.789359162272</v>
      </c>
      <c r="N102" s="530">
        <f t="shared" si="23"/>
        <v>52.88686743528914</v>
      </c>
      <c r="P102" s="486"/>
      <c r="Q102" s="486">
        <f>SUM(Q103:Q110)</f>
        <v>66179</v>
      </c>
      <c r="R102" s="486"/>
      <c r="S102" s="486"/>
      <c r="T102" s="486"/>
      <c r="U102" s="486"/>
    </row>
    <row r="103" spans="1:21" ht="15.75" customHeight="1">
      <c r="A103" s="476"/>
      <c r="B103" s="477" t="s">
        <v>161</v>
      </c>
      <c r="C103" s="540">
        <f t="shared" si="17"/>
        <v>678</v>
      </c>
      <c r="D103" s="539">
        <v>295</v>
      </c>
      <c r="E103" s="539">
        <v>4</v>
      </c>
      <c r="F103" s="479">
        <v>20</v>
      </c>
      <c r="G103" s="478">
        <v>359</v>
      </c>
      <c r="H103" s="479">
        <v>0</v>
      </c>
      <c r="I103" s="481">
        <f t="shared" si="18"/>
        <v>5644.825576554825</v>
      </c>
      <c r="J103" s="482">
        <f t="shared" si="19"/>
        <v>2456.0819249021733</v>
      </c>
      <c r="K103" s="483">
        <f t="shared" si="20"/>
        <v>33.3028057613854</v>
      </c>
      <c r="L103" s="484">
        <f t="shared" si="21"/>
        <v>166.514028806927</v>
      </c>
      <c r="M103" s="481">
        <f t="shared" si="22"/>
        <v>2988.9268170843393</v>
      </c>
      <c r="N103" s="485">
        <f t="shared" si="23"/>
        <v>0</v>
      </c>
      <c r="P103" s="486"/>
      <c r="Q103" s="487">
        <v>12011</v>
      </c>
      <c r="R103" s="487"/>
      <c r="S103" s="487"/>
      <c r="T103" s="487"/>
      <c r="U103" s="487"/>
    </row>
    <row r="104" spans="1:21" ht="15.75" customHeight="1">
      <c r="A104" s="476"/>
      <c r="B104" s="477" t="s">
        <v>162</v>
      </c>
      <c r="C104" s="540">
        <f t="shared" si="17"/>
        <v>0</v>
      </c>
      <c r="D104" s="539">
        <v>0</v>
      </c>
      <c r="E104" s="539">
        <v>0</v>
      </c>
      <c r="F104" s="479">
        <v>0</v>
      </c>
      <c r="G104" s="478">
        <v>0</v>
      </c>
      <c r="H104" s="479">
        <v>19</v>
      </c>
      <c r="I104" s="481">
        <f t="shared" si="18"/>
        <v>0</v>
      </c>
      <c r="J104" s="482">
        <f t="shared" si="19"/>
        <v>0</v>
      </c>
      <c r="K104" s="483">
        <f t="shared" si="20"/>
        <v>0</v>
      </c>
      <c r="L104" s="484">
        <f t="shared" si="21"/>
        <v>0</v>
      </c>
      <c r="M104" s="481">
        <f t="shared" si="22"/>
        <v>0</v>
      </c>
      <c r="N104" s="485">
        <f t="shared" si="23"/>
        <v>217.69019248395966</v>
      </c>
      <c r="P104" s="486"/>
      <c r="Q104" s="487">
        <v>8728</v>
      </c>
      <c r="R104" s="487"/>
      <c r="S104" s="487"/>
      <c r="T104" s="487"/>
      <c r="U104" s="487"/>
    </row>
    <row r="105" spans="1:21" ht="15.75" customHeight="1">
      <c r="A105" s="476"/>
      <c r="B105" s="477" t="s">
        <v>163</v>
      </c>
      <c r="C105" s="540">
        <f t="shared" si="17"/>
        <v>0</v>
      </c>
      <c r="D105" s="539">
        <v>0</v>
      </c>
      <c r="E105" s="539">
        <v>0</v>
      </c>
      <c r="F105" s="479">
        <v>0</v>
      </c>
      <c r="G105" s="478">
        <v>0</v>
      </c>
      <c r="H105" s="479">
        <v>0</v>
      </c>
      <c r="I105" s="481">
        <f t="shared" si="18"/>
        <v>0</v>
      </c>
      <c r="J105" s="482">
        <f t="shared" si="19"/>
        <v>0</v>
      </c>
      <c r="K105" s="483">
        <f t="shared" si="20"/>
        <v>0</v>
      </c>
      <c r="L105" s="484">
        <f t="shared" si="21"/>
        <v>0</v>
      </c>
      <c r="M105" s="481">
        <f t="shared" si="22"/>
        <v>0</v>
      </c>
      <c r="N105" s="485">
        <f t="shared" si="23"/>
        <v>0</v>
      </c>
      <c r="P105" s="486"/>
      <c r="Q105" s="487">
        <v>4785</v>
      </c>
      <c r="R105" s="487"/>
      <c r="S105" s="487"/>
      <c r="T105" s="487"/>
      <c r="U105" s="487"/>
    </row>
    <row r="106" spans="1:21" ht="15.75" customHeight="1">
      <c r="A106" s="476"/>
      <c r="B106" s="477" t="s">
        <v>164</v>
      </c>
      <c r="C106" s="540">
        <f t="shared" si="17"/>
        <v>0</v>
      </c>
      <c r="D106" s="539">
        <v>0</v>
      </c>
      <c r="E106" s="539">
        <v>0</v>
      </c>
      <c r="F106" s="479">
        <v>0</v>
      </c>
      <c r="G106" s="478">
        <v>0</v>
      </c>
      <c r="H106" s="479">
        <v>0</v>
      </c>
      <c r="I106" s="481">
        <f t="shared" si="18"/>
        <v>0</v>
      </c>
      <c r="J106" s="482">
        <f t="shared" si="19"/>
        <v>0</v>
      </c>
      <c r="K106" s="483">
        <f t="shared" si="20"/>
        <v>0</v>
      </c>
      <c r="L106" s="484">
        <f t="shared" si="21"/>
        <v>0</v>
      </c>
      <c r="M106" s="481">
        <f t="shared" si="22"/>
        <v>0</v>
      </c>
      <c r="N106" s="485">
        <f t="shared" si="23"/>
        <v>0</v>
      </c>
      <c r="P106" s="486"/>
      <c r="Q106" s="487">
        <v>4586</v>
      </c>
      <c r="R106" s="487"/>
      <c r="S106" s="487"/>
      <c r="T106" s="487"/>
      <c r="U106" s="487"/>
    </row>
    <row r="107" spans="1:21" ht="15.75" customHeight="1">
      <c r="A107" s="476"/>
      <c r="B107" s="477" t="s">
        <v>165</v>
      </c>
      <c r="C107" s="540">
        <f t="shared" si="17"/>
        <v>0</v>
      </c>
      <c r="D107" s="539">
        <v>0</v>
      </c>
      <c r="E107" s="539">
        <v>0</v>
      </c>
      <c r="F107" s="479">
        <v>0</v>
      </c>
      <c r="G107" s="478">
        <v>0</v>
      </c>
      <c r="H107" s="479">
        <v>0</v>
      </c>
      <c r="I107" s="481">
        <f t="shared" si="18"/>
        <v>0</v>
      </c>
      <c r="J107" s="482">
        <f t="shared" si="19"/>
        <v>0</v>
      </c>
      <c r="K107" s="483">
        <f t="shared" si="20"/>
        <v>0</v>
      </c>
      <c r="L107" s="484">
        <f t="shared" si="21"/>
        <v>0</v>
      </c>
      <c r="M107" s="481">
        <f t="shared" si="22"/>
        <v>0</v>
      </c>
      <c r="N107" s="485">
        <f t="shared" si="23"/>
        <v>0</v>
      </c>
      <c r="P107" s="486"/>
      <c r="Q107" s="487">
        <v>5077</v>
      </c>
      <c r="R107" s="487"/>
      <c r="S107" s="487"/>
      <c r="T107" s="487"/>
      <c r="U107" s="487"/>
    </row>
    <row r="108" spans="1:21" ht="15.75" customHeight="1">
      <c r="A108" s="476"/>
      <c r="B108" s="477" t="s">
        <v>166</v>
      </c>
      <c r="C108" s="540">
        <f t="shared" si="17"/>
        <v>160</v>
      </c>
      <c r="D108" s="539">
        <v>0</v>
      </c>
      <c r="E108" s="539">
        <v>0</v>
      </c>
      <c r="F108" s="479">
        <v>0</v>
      </c>
      <c r="G108" s="478">
        <v>160</v>
      </c>
      <c r="H108" s="479">
        <v>6</v>
      </c>
      <c r="I108" s="481">
        <f t="shared" si="18"/>
        <v>938.3613864289484</v>
      </c>
      <c r="J108" s="482">
        <f t="shared" si="19"/>
        <v>0</v>
      </c>
      <c r="K108" s="483">
        <f t="shared" si="20"/>
        <v>0</v>
      </c>
      <c r="L108" s="484">
        <f t="shared" si="21"/>
        <v>0</v>
      </c>
      <c r="M108" s="481">
        <f t="shared" si="22"/>
        <v>938.3613864289484</v>
      </c>
      <c r="N108" s="485">
        <f t="shared" si="23"/>
        <v>35.18855199108557</v>
      </c>
      <c r="P108" s="486"/>
      <c r="Q108" s="487">
        <v>17051</v>
      </c>
      <c r="R108" s="487"/>
      <c r="S108" s="487"/>
      <c r="T108" s="487"/>
      <c r="U108" s="487"/>
    </row>
    <row r="109" spans="1:21" ht="15.75" customHeight="1">
      <c r="A109" s="476"/>
      <c r="B109" s="477" t="s">
        <v>167</v>
      </c>
      <c r="C109" s="540">
        <f t="shared" si="17"/>
        <v>50</v>
      </c>
      <c r="D109" s="539">
        <v>0</v>
      </c>
      <c r="E109" s="539">
        <v>0</v>
      </c>
      <c r="F109" s="479">
        <v>0</v>
      </c>
      <c r="G109" s="478">
        <v>50</v>
      </c>
      <c r="H109" s="479">
        <v>5</v>
      </c>
      <c r="I109" s="481">
        <f t="shared" si="18"/>
        <v>782.2277847309136</v>
      </c>
      <c r="J109" s="482">
        <f t="shared" si="19"/>
        <v>0</v>
      </c>
      <c r="K109" s="483">
        <f t="shared" si="20"/>
        <v>0</v>
      </c>
      <c r="L109" s="484">
        <f t="shared" si="21"/>
        <v>0</v>
      </c>
      <c r="M109" s="481">
        <f t="shared" si="22"/>
        <v>782.2277847309136</v>
      </c>
      <c r="N109" s="485">
        <f t="shared" si="23"/>
        <v>78.22277847309137</v>
      </c>
      <c r="P109" s="486"/>
      <c r="Q109" s="487">
        <v>6392</v>
      </c>
      <c r="R109" s="487"/>
      <c r="S109" s="487"/>
      <c r="T109" s="487"/>
      <c r="U109" s="487"/>
    </row>
    <row r="110" spans="1:21" ht="15.75" customHeight="1">
      <c r="A110" s="532"/>
      <c r="B110" s="504" t="s">
        <v>168</v>
      </c>
      <c r="C110" s="541">
        <f t="shared" si="17"/>
        <v>250</v>
      </c>
      <c r="D110" s="542">
        <v>250</v>
      </c>
      <c r="E110" s="542">
        <v>0</v>
      </c>
      <c r="F110" s="533">
        <v>0</v>
      </c>
      <c r="G110" s="505">
        <v>0</v>
      </c>
      <c r="H110" s="533">
        <v>5</v>
      </c>
      <c r="I110" s="506">
        <f t="shared" si="18"/>
        <v>3311.696913498477</v>
      </c>
      <c r="J110" s="535">
        <f t="shared" si="19"/>
        <v>3311.696913498477</v>
      </c>
      <c r="K110" s="536">
        <f t="shared" si="20"/>
        <v>0</v>
      </c>
      <c r="L110" s="537">
        <f t="shared" si="21"/>
        <v>0</v>
      </c>
      <c r="M110" s="506">
        <f t="shared" si="22"/>
        <v>0</v>
      </c>
      <c r="N110" s="507">
        <f t="shared" si="23"/>
        <v>66.23393826996954</v>
      </c>
      <c r="P110" s="486"/>
      <c r="Q110" s="487">
        <v>7549</v>
      </c>
      <c r="R110" s="487"/>
      <c r="S110" s="487"/>
      <c r="T110" s="487"/>
      <c r="U110" s="487"/>
    </row>
    <row r="111" spans="1:21" s="469" customFormat="1" ht="15.75" customHeight="1">
      <c r="A111" s="531" t="s">
        <v>231</v>
      </c>
      <c r="B111" s="509"/>
      <c r="C111" s="490">
        <f>D111+E111+F111+G111</f>
        <v>1559</v>
      </c>
      <c r="D111" s="562">
        <f>D112+D119</f>
        <v>266</v>
      </c>
      <c r="E111" s="562">
        <f>E112+E119</f>
        <v>4</v>
      </c>
      <c r="F111" s="562">
        <f>F112+F119</f>
        <v>50</v>
      </c>
      <c r="G111" s="562">
        <f>G112+G119</f>
        <v>1239</v>
      </c>
      <c r="H111" s="562">
        <f>H112+H119</f>
        <v>116</v>
      </c>
      <c r="I111" s="491">
        <f>C111/$Q111*100000</f>
        <v>1308.0285601617627</v>
      </c>
      <c r="J111" s="492">
        <f t="shared" si="19"/>
        <v>223.17870237525904</v>
      </c>
      <c r="K111" s="493">
        <f t="shared" si="20"/>
        <v>3.3560707124099105</v>
      </c>
      <c r="L111" s="494">
        <f t="shared" si="21"/>
        <v>41.95088390512388</v>
      </c>
      <c r="M111" s="491">
        <f t="shared" si="22"/>
        <v>1039.5429031689698</v>
      </c>
      <c r="N111" s="495">
        <f t="shared" si="23"/>
        <v>97.3260506598874</v>
      </c>
      <c r="P111" s="475"/>
      <c r="Q111" s="467">
        <f>Q112+Q119</f>
        <v>119187</v>
      </c>
      <c r="R111" s="496"/>
      <c r="S111" s="496"/>
      <c r="T111" s="496"/>
      <c r="U111" s="496"/>
    </row>
    <row r="112" spans="1:21" ht="15.75" customHeight="1">
      <c r="A112" s="521" t="s">
        <v>312</v>
      </c>
      <c r="B112" s="522"/>
      <c r="C112" s="559">
        <f t="shared" si="17"/>
        <v>1202</v>
      </c>
      <c r="D112" s="563">
        <f>SUM(D113:D118)</f>
        <v>266</v>
      </c>
      <c r="E112" s="563">
        <f>SUM(E113:E118)</f>
        <v>4</v>
      </c>
      <c r="F112" s="524">
        <f>SUM(F113:F118)</f>
        <v>50</v>
      </c>
      <c r="G112" s="523">
        <f>SUM(G113:G118)</f>
        <v>882</v>
      </c>
      <c r="H112" s="524">
        <f>SUM(H113:H118)</f>
        <v>57</v>
      </c>
      <c r="I112" s="526">
        <f t="shared" si="18"/>
        <v>1649.6939419724958</v>
      </c>
      <c r="J112" s="527">
        <f t="shared" si="19"/>
        <v>365.073700968955</v>
      </c>
      <c r="K112" s="528">
        <f t="shared" si="20"/>
        <v>5.489830089758722</v>
      </c>
      <c r="L112" s="529">
        <f t="shared" si="21"/>
        <v>68.62287612198404</v>
      </c>
      <c r="M112" s="526">
        <f t="shared" si="22"/>
        <v>1210.5075347917982</v>
      </c>
      <c r="N112" s="530">
        <f t="shared" si="23"/>
        <v>78.23007877906178</v>
      </c>
      <c r="P112" s="486"/>
      <c r="Q112" s="486">
        <f>SUM(Q113:Q118)</f>
        <v>72862</v>
      </c>
      <c r="R112" s="486"/>
      <c r="S112" s="486"/>
      <c r="T112" s="486"/>
      <c r="U112" s="486"/>
    </row>
    <row r="113" spans="1:21" ht="15.75" customHeight="1">
      <c r="A113" s="476"/>
      <c r="B113" s="477" t="s">
        <v>169</v>
      </c>
      <c r="C113" s="540">
        <f t="shared" si="17"/>
        <v>575</v>
      </c>
      <c r="D113" s="539">
        <v>0</v>
      </c>
      <c r="E113" s="539">
        <v>4</v>
      </c>
      <c r="F113" s="479">
        <v>50</v>
      </c>
      <c r="G113" s="478">
        <v>521</v>
      </c>
      <c r="H113" s="479">
        <v>34</v>
      </c>
      <c r="I113" s="481">
        <f t="shared" si="18"/>
        <v>5780.637378103951</v>
      </c>
      <c r="J113" s="482">
        <f t="shared" si="19"/>
        <v>0</v>
      </c>
      <c r="K113" s="483">
        <f t="shared" si="20"/>
        <v>40.21312958681009</v>
      </c>
      <c r="L113" s="484">
        <f t="shared" si="21"/>
        <v>502.6641198351262</v>
      </c>
      <c r="M113" s="481">
        <f t="shared" si="22"/>
        <v>5237.7601286820145</v>
      </c>
      <c r="N113" s="485">
        <f t="shared" si="23"/>
        <v>341.8116014878858</v>
      </c>
      <c r="P113" s="486"/>
      <c r="Q113" s="487">
        <v>9947</v>
      </c>
      <c r="R113" s="487"/>
      <c r="S113" s="487"/>
      <c r="T113" s="487"/>
      <c r="U113" s="487"/>
    </row>
    <row r="114" spans="1:21" ht="15.75" customHeight="1">
      <c r="A114" s="476"/>
      <c r="B114" s="477" t="s">
        <v>170</v>
      </c>
      <c r="C114" s="540">
        <f t="shared" si="17"/>
        <v>627</v>
      </c>
      <c r="D114" s="539">
        <v>266</v>
      </c>
      <c r="E114" s="539">
        <v>0</v>
      </c>
      <c r="F114" s="479">
        <v>0</v>
      </c>
      <c r="G114" s="478">
        <v>361</v>
      </c>
      <c r="H114" s="479">
        <v>10</v>
      </c>
      <c r="I114" s="481">
        <f t="shared" si="18"/>
        <v>3248.8729986009635</v>
      </c>
      <c r="J114" s="482">
        <f t="shared" si="19"/>
        <v>1378.309756982227</v>
      </c>
      <c r="K114" s="483">
        <f t="shared" si="20"/>
        <v>0</v>
      </c>
      <c r="L114" s="484">
        <f t="shared" si="21"/>
        <v>0</v>
      </c>
      <c r="M114" s="481">
        <f t="shared" si="22"/>
        <v>1870.5632416187366</v>
      </c>
      <c r="N114" s="485">
        <f t="shared" si="23"/>
        <v>51.81615627752734</v>
      </c>
      <c r="P114" s="486"/>
      <c r="Q114" s="487">
        <v>19299</v>
      </c>
      <c r="R114" s="487"/>
      <c r="S114" s="487"/>
      <c r="T114" s="487"/>
      <c r="U114" s="487"/>
    </row>
    <row r="115" spans="1:21" ht="15.75" customHeight="1">
      <c r="A115" s="476"/>
      <c r="B115" s="477" t="s">
        <v>171</v>
      </c>
      <c r="C115" s="540">
        <f t="shared" si="17"/>
        <v>0</v>
      </c>
      <c r="D115" s="539">
        <v>0</v>
      </c>
      <c r="E115" s="539">
        <v>0</v>
      </c>
      <c r="F115" s="479">
        <v>0</v>
      </c>
      <c r="G115" s="478">
        <v>0</v>
      </c>
      <c r="H115" s="479">
        <v>9</v>
      </c>
      <c r="I115" s="481">
        <f t="shared" si="18"/>
        <v>0</v>
      </c>
      <c r="J115" s="482">
        <f t="shared" si="19"/>
        <v>0</v>
      </c>
      <c r="K115" s="483">
        <f t="shared" si="20"/>
        <v>0</v>
      </c>
      <c r="L115" s="484">
        <f t="shared" si="21"/>
        <v>0</v>
      </c>
      <c r="M115" s="481">
        <f t="shared" si="22"/>
        <v>0</v>
      </c>
      <c r="N115" s="485">
        <f t="shared" si="23"/>
        <v>121.60518848804216</v>
      </c>
      <c r="P115" s="486"/>
      <c r="Q115" s="487">
        <v>7401</v>
      </c>
      <c r="R115" s="487"/>
      <c r="S115" s="487"/>
      <c r="T115" s="487"/>
      <c r="U115" s="487"/>
    </row>
    <row r="116" spans="1:21" ht="15.75" customHeight="1">
      <c r="A116" s="476"/>
      <c r="B116" s="477" t="s">
        <v>172</v>
      </c>
      <c r="C116" s="540">
        <f t="shared" si="17"/>
        <v>0</v>
      </c>
      <c r="D116" s="539">
        <v>0</v>
      </c>
      <c r="E116" s="539">
        <v>0</v>
      </c>
      <c r="F116" s="479">
        <v>0</v>
      </c>
      <c r="G116" s="478">
        <v>0</v>
      </c>
      <c r="H116" s="479">
        <v>4</v>
      </c>
      <c r="I116" s="481">
        <f t="shared" si="18"/>
        <v>0</v>
      </c>
      <c r="J116" s="482">
        <f t="shared" si="19"/>
        <v>0</v>
      </c>
      <c r="K116" s="483">
        <f t="shared" si="20"/>
        <v>0</v>
      </c>
      <c r="L116" s="484">
        <f t="shared" si="21"/>
        <v>0</v>
      </c>
      <c r="M116" s="481">
        <f t="shared" si="22"/>
        <v>0</v>
      </c>
      <c r="N116" s="485">
        <f t="shared" si="23"/>
        <v>32.28410008071025</v>
      </c>
      <c r="P116" s="486"/>
      <c r="Q116" s="487">
        <v>12390</v>
      </c>
      <c r="R116" s="487"/>
      <c r="S116" s="487"/>
      <c r="T116" s="487"/>
      <c r="U116" s="487"/>
    </row>
    <row r="117" spans="1:21" ht="15.75" customHeight="1">
      <c r="A117" s="476"/>
      <c r="B117" s="477" t="s">
        <v>173</v>
      </c>
      <c r="C117" s="540">
        <f t="shared" si="17"/>
        <v>0</v>
      </c>
      <c r="D117" s="539">
        <v>0</v>
      </c>
      <c r="E117" s="539">
        <v>0</v>
      </c>
      <c r="F117" s="479">
        <v>0</v>
      </c>
      <c r="G117" s="478">
        <v>0</v>
      </c>
      <c r="H117" s="479">
        <v>0</v>
      </c>
      <c r="I117" s="481">
        <f t="shared" si="18"/>
        <v>0</v>
      </c>
      <c r="J117" s="482">
        <f t="shared" si="19"/>
        <v>0</v>
      </c>
      <c r="K117" s="483">
        <f t="shared" si="20"/>
        <v>0</v>
      </c>
      <c r="L117" s="484">
        <f t="shared" si="21"/>
        <v>0</v>
      </c>
      <c r="M117" s="481">
        <f t="shared" si="22"/>
        <v>0</v>
      </c>
      <c r="N117" s="485">
        <f t="shared" si="23"/>
        <v>0</v>
      </c>
      <c r="P117" s="486"/>
      <c r="Q117" s="487">
        <v>13653</v>
      </c>
      <c r="R117" s="487"/>
      <c r="S117" s="487"/>
      <c r="T117" s="487"/>
      <c r="U117" s="487"/>
    </row>
    <row r="118" spans="1:21" ht="15.75" customHeight="1">
      <c r="A118" s="511"/>
      <c r="B118" s="512" t="s">
        <v>174</v>
      </c>
      <c r="C118" s="560">
        <f t="shared" si="17"/>
        <v>0</v>
      </c>
      <c r="D118" s="561">
        <v>0</v>
      </c>
      <c r="E118" s="561">
        <v>0</v>
      </c>
      <c r="F118" s="514">
        <v>0</v>
      </c>
      <c r="G118" s="513">
        <v>0</v>
      </c>
      <c r="H118" s="514">
        <v>0</v>
      </c>
      <c r="I118" s="516">
        <f t="shared" si="18"/>
        <v>0</v>
      </c>
      <c r="J118" s="517">
        <f t="shared" si="19"/>
        <v>0</v>
      </c>
      <c r="K118" s="518">
        <f t="shared" si="20"/>
        <v>0</v>
      </c>
      <c r="L118" s="519">
        <f t="shared" si="21"/>
        <v>0</v>
      </c>
      <c r="M118" s="516">
        <f t="shared" si="22"/>
        <v>0</v>
      </c>
      <c r="N118" s="520">
        <f t="shared" si="23"/>
        <v>0</v>
      </c>
      <c r="P118" s="486"/>
      <c r="Q118" s="487">
        <v>10172</v>
      </c>
      <c r="R118" s="487"/>
      <c r="S118" s="487"/>
      <c r="T118" s="487"/>
      <c r="U118" s="487"/>
    </row>
    <row r="119" spans="1:21" ht="15.75" customHeight="1">
      <c r="A119" s="503" t="s">
        <v>313</v>
      </c>
      <c r="B119" s="504" t="s">
        <v>314</v>
      </c>
      <c r="C119" s="541">
        <f t="shared" si="17"/>
        <v>357</v>
      </c>
      <c r="D119" s="542">
        <v>0</v>
      </c>
      <c r="E119" s="542">
        <v>0</v>
      </c>
      <c r="F119" s="533">
        <v>0</v>
      </c>
      <c r="G119" s="505">
        <v>357</v>
      </c>
      <c r="H119" s="533">
        <v>59</v>
      </c>
      <c r="I119" s="506">
        <f t="shared" si="18"/>
        <v>770.6422018348624</v>
      </c>
      <c r="J119" s="564">
        <f t="shared" si="19"/>
        <v>0</v>
      </c>
      <c r="K119" s="506">
        <f t="shared" si="20"/>
        <v>0</v>
      </c>
      <c r="L119" s="537">
        <f t="shared" si="21"/>
        <v>0</v>
      </c>
      <c r="M119" s="506">
        <f t="shared" si="22"/>
        <v>770.6422018348624</v>
      </c>
      <c r="N119" s="507">
        <f t="shared" si="23"/>
        <v>127.3610361575823</v>
      </c>
      <c r="P119" s="486"/>
      <c r="Q119" s="487">
        <v>46325</v>
      </c>
      <c r="R119" s="487"/>
      <c r="S119" s="487"/>
      <c r="T119" s="487"/>
      <c r="U119" s="487"/>
    </row>
    <row r="120" spans="1:21" s="469" customFormat="1" ht="15.75" customHeight="1">
      <c r="A120" s="508" t="s">
        <v>235</v>
      </c>
      <c r="B120" s="509"/>
      <c r="C120" s="490">
        <f>D120+E120+F120+G120</f>
        <v>1787</v>
      </c>
      <c r="D120" s="562">
        <f>D121+D122+D129</f>
        <v>393</v>
      </c>
      <c r="E120" s="562">
        <f>E121+E122+E129</f>
        <v>4</v>
      </c>
      <c r="F120" s="562">
        <f>F121+F122+F129</f>
        <v>26</v>
      </c>
      <c r="G120" s="562">
        <f>G121+G122+G129</f>
        <v>1364</v>
      </c>
      <c r="H120" s="562">
        <f>H121+H122+H129</f>
        <v>252</v>
      </c>
      <c r="I120" s="491">
        <f>C120/$Q120*100000</f>
        <v>1123.1153094380654</v>
      </c>
      <c r="J120" s="492">
        <f t="shared" si="19"/>
        <v>246.99737918811394</v>
      </c>
      <c r="K120" s="493">
        <f t="shared" si="20"/>
        <v>2.5139682360113382</v>
      </c>
      <c r="L120" s="494">
        <f t="shared" si="21"/>
        <v>16.340793534073697</v>
      </c>
      <c r="M120" s="491">
        <f t="shared" si="22"/>
        <v>857.2631684798663</v>
      </c>
      <c r="N120" s="495">
        <f t="shared" si="23"/>
        <v>158.3799988687143</v>
      </c>
      <c r="P120" s="475"/>
      <c r="Q120" s="467">
        <f>Q121+Q122+Q129</f>
        <v>159111</v>
      </c>
      <c r="R120" s="496"/>
      <c r="S120" s="496"/>
      <c r="T120" s="496"/>
      <c r="U120" s="496"/>
    </row>
    <row r="121" spans="1:21" ht="15.75" customHeight="1">
      <c r="A121" s="498" t="s">
        <v>315</v>
      </c>
      <c r="B121" s="499" t="s">
        <v>316</v>
      </c>
      <c r="C121" s="565">
        <f t="shared" si="17"/>
        <v>865</v>
      </c>
      <c r="D121" s="566">
        <v>308</v>
      </c>
      <c r="E121" s="566">
        <v>4</v>
      </c>
      <c r="F121" s="567">
        <v>26</v>
      </c>
      <c r="G121" s="500">
        <v>527</v>
      </c>
      <c r="H121" s="567">
        <v>111</v>
      </c>
      <c r="I121" s="501">
        <f t="shared" si="18"/>
        <v>2101.657029010156</v>
      </c>
      <c r="J121" s="568">
        <f t="shared" si="19"/>
        <v>748.3356820059283</v>
      </c>
      <c r="K121" s="501">
        <f t="shared" si="20"/>
        <v>9.718645220856212</v>
      </c>
      <c r="L121" s="569">
        <f t="shared" si="21"/>
        <v>63.17119393556538</v>
      </c>
      <c r="M121" s="501">
        <f t="shared" si="22"/>
        <v>1280.4315078478062</v>
      </c>
      <c r="N121" s="502">
        <f t="shared" si="23"/>
        <v>269.6924048787599</v>
      </c>
      <c r="P121" s="486"/>
      <c r="Q121" s="487">
        <v>41158</v>
      </c>
      <c r="R121" s="487"/>
      <c r="S121" s="487"/>
      <c r="T121" s="487"/>
      <c r="U121" s="487"/>
    </row>
    <row r="122" spans="1:21" ht="15.75" customHeight="1">
      <c r="A122" s="476" t="s">
        <v>317</v>
      </c>
      <c r="B122" s="477"/>
      <c r="C122" s="540">
        <f t="shared" si="17"/>
        <v>422</v>
      </c>
      <c r="D122" s="539">
        <f>SUM(D123:D128)</f>
        <v>0</v>
      </c>
      <c r="E122" s="539">
        <f>SUM(E123:E128)</f>
        <v>0</v>
      </c>
      <c r="F122" s="479">
        <f>SUM(F123:F128)</f>
        <v>0</v>
      </c>
      <c r="G122" s="478">
        <f>SUM(G123:G128)</f>
        <v>422</v>
      </c>
      <c r="H122" s="479">
        <f>SUM(H123:H128)</f>
        <v>116</v>
      </c>
      <c r="I122" s="481">
        <f t="shared" si="18"/>
        <v>670.1178264045479</v>
      </c>
      <c r="J122" s="510">
        <f t="shared" si="19"/>
        <v>0</v>
      </c>
      <c r="K122" s="483">
        <f t="shared" si="20"/>
        <v>0</v>
      </c>
      <c r="L122" s="484">
        <f t="shared" si="21"/>
        <v>0</v>
      </c>
      <c r="M122" s="481">
        <f t="shared" si="22"/>
        <v>670.1178264045479</v>
      </c>
      <c r="N122" s="485">
        <f t="shared" si="23"/>
        <v>184.20300441452028</v>
      </c>
      <c r="P122" s="486"/>
      <c r="Q122" s="486">
        <f>SUM(Q123:Q128)</f>
        <v>62974</v>
      </c>
      <c r="R122" s="486"/>
      <c r="S122" s="486"/>
      <c r="T122" s="486"/>
      <c r="U122" s="486"/>
    </row>
    <row r="123" spans="1:21" ht="15.75" customHeight="1">
      <c r="A123" s="476"/>
      <c r="B123" s="477" t="s">
        <v>175</v>
      </c>
      <c r="C123" s="540">
        <f t="shared" si="17"/>
        <v>120</v>
      </c>
      <c r="D123" s="539">
        <v>0</v>
      </c>
      <c r="E123" s="539">
        <v>0</v>
      </c>
      <c r="F123" s="479">
        <v>0</v>
      </c>
      <c r="G123" s="478">
        <v>120</v>
      </c>
      <c r="H123" s="479">
        <v>41</v>
      </c>
      <c r="I123" s="481">
        <f t="shared" si="18"/>
        <v>714.2431998095351</v>
      </c>
      <c r="J123" s="482">
        <f t="shared" si="19"/>
        <v>0</v>
      </c>
      <c r="K123" s="483">
        <f t="shared" si="20"/>
        <v>0</v>
      </c>
      <c r="L123" s="484">
        <f t="shared" si="21"/>
        <v>0</v>
      </c>
      <c r="M123" s="481">
        <f t="shared" si="22"/>
        <v>714.2431998095351</v>
      </c>
      <c r="N123" s="485">
        <f t="shared" si="23"/>
        <v>244.03309326825783</v>
      </c>
      <c r="P123" s="486"/>
      <c r="Q123" s="487">
        <v>16801</v>
      </c>
      <c r="R123" s="487"/>
      <c r="S123" s="487"/>
      <c r="T123" s="487"/>
      <c r="U123" s="487"/>
    </row>
    <row r="124" spans="1:21" ht="15.75" customHeight="1">
      <c r="A124" s="476"/>
      <c r="B124" s="477" t="s">
        <v>176</v>
      </c>
      <c r="C124" s="540">
        <f t="shared" si="17"/>
        <v>102</v>
      </c>
      <c r="D124" s="539">
        <v>0</v>
      </c>
      <c r="E124" s="539">
        <v>0</v>
      </c>
      <c r="F124" s="479">
        <v>0</v>
      </c>
      <c r="G124" s="478">
        <v>102</v>
      </c>
      <c r="H124" s="479">
        <v>0</v>
      </c>
      <c r="I124" s="481">
        <f t="shared" si="18"/>
        <v>1492.5373134328358</v>
      </c>
      <c r="J124" s="482">
        <f t="shared" si="19"/>
        <v>0</v>
      </c>
      <c r="K124" s="483">
        <f t="shared" si="20"/>
        <v>0</v>
      </c>
      <c r="L124" s="484">
        <f t="shared" si="21"/>
        <v>0</v>
      </c>
      <c r="M124" s="481">
        <f t="shared" si="22"/>
        <v>1492.5373134328358</v>
      </c>
      <c r="N124" s="485">
        <f t="shared" si="23"/>
        <v>0</v>
      </c>
      <c r="P124" s="486"/>
      <c r="Q124" s="487">
        <v>6834</v>
      </c>
      <c r="R124" s="487"/>
      <c r="S124" s="487"/>
      <c r="T124" s="487"/>
      <c r="U124" s="487"/>
    </row>
    <row r="125" spans="1:21" ht="15.75" customHeight="1">
      <c r="A125" s="476"/>
      <c r="B125" s="477" t="s">
        <v>177</v>
      </c>
      <c r="C125" s="540">
        <f t="shared" si="17"/>
        <v>0</v>
      </c>
      <c r="D125" s="539">
        <v>0</v>
      </c>
      <c r="E125" s="539">
        <v>0</v>
      </c>
      <c r="F125" s="479">
        <v>0</v>
      </c>
      <c r="G125" s="478">
        <v>0</v>
      </c>
      <c r="H125" s="479">
        <v>29</v>
      </c>
      <c r="I125" s="481">
        <f t="shared" si="18"/>
        <v>0</v>
      </c>
      <c r="J125" s="482">
        <f t="shared" si="19"/>
        <v>0</v>
      </c>
      <c r="K125" s="483">
        <f t="shared" si="20"/>
        <v>0</v>
      </c>
      <c r="L125" s="484">
        <f t="shared" si="21"/>
        <v>0</v>
      </c>
      <c r="M125" s="481">
        <f t="shared" si="22"/>
        <v>0</v>
      </c>
      <c r="N125" s="485">
        <f t="shared" si="23"/>
        <v>283.8128792327266</v>
      </c>
      <c r="P125" s="486"/>
      <c r="Q125" s="487">
        <v>10218</v>
      </c>
      <c r="R125" s="487"/>
      <c r="S125" s="487"/>
      <c r="T125" s="487"/>
      <c r="U125" s="487"/>
    </row>
    <row r="126" spans="1:21" ht="15.75" customHeight="1">
      <c r="A126" s="476"/>
      <c r="B126" s="477" t="s">
        <v>147</v>
      </c>
      <c r="C126" s="540">
        <f t="shared" si="17"/>
        <v>0</v>
      </c>
      <c r="D126" s="539">
        <v>0</v>
      </c>
      <c r="E126" s="539">
        <v>0</v>
      </c>
      <c r="F126" s="479">
        <v>0</v>
      </c>
      <c r="G126" s="478">
        <v>0</v>
      </c>
      <c r="H126" s="479">
        <v>0</v>
      </c>
      <c r="I126" s="481">
        <f t="shared" si="18"/>
        <v>0</v>
      </c>
      <c r="J126" s="482">
        <f t="shared" si="19"/>
        <v>0</v>
      </c>
      <c r="K126" s="483">
        <f t="shared" si="20"/>
        <v>0</v>
      </c>
      <c r="L126" s="484">
        <f t="shared" si="21"/>
        <v>0</v>
      </c>
      <c r="M126" s="481">
        <f t="shared" si="22"/>
        <v>0</v>
      </c>
      <c r="N126" s="485">
        <f t="shared" si="23"/>
        <v>0</v>
      </c>
      <c r="P126" s="486"/>
      <c r="Q126" s="487">
        <v>9233</v>
      </c>
      <c r="R126" s="487"/>
      <c r="S126" s="487"/>
      <c r="T126" s="487"/>
      <c r="U126" s="487"/>
    </row>
    <row r="127" spans="1:21" ht="15.75" customHeight="1">
      <c r="A127" s="476"/>
      <c r="B127" s="477" t="s">
        <v>178</v>
      </c>
      <c r="C127" s="540">
        <f t="shared" si="17"/>
        <v>0</v>
      </c>
      <c r="D127" s="539">
        <v>0</v>
      </c>
      <c r="E127" s="539">
        <v>0</v>
      </c>
      <c r="F127" s="479">
        <v>0</v>
      </c>
      <c r="G127" s="478">
        <v>0</v>
      </c>
      <c r="H127" s="479">
        <v>46</v>
      </c>
      <c r="I127" s="481">
        <f t="shared" si="18"/>
        <v>0</v>
      </c>
      <c r="J127" s="482">
        <f t="shared" si="19"/>
        <v>0</v>
      </c>
      <c r="K127" s="483">
        <f t="shared" si="20"/>
        <v>0</v>
      </c>
      <c r="L127" s="484">
        <f t="shared" si="21"/>
        <v>0</v>
      </c>
      <c r="M127" s="481">
        <f t="shared" si="22"/>
        <v>0</v>
      </c>
      <c r="N127" s="485">
        <f t="shared" si="23"/>
        <v>414.7880973850316</v>
      </c>
      <c r="P127" s="486"/>
      <c r="Q127" s="487">
        <v>11090</v>
      </c>
      <c r="R127" s="487"/>
      <c r="S127" s="487"/>
      <c r="T127" s="487"/>
      <c r="U127" s="487"/>
    </row>
    <row r="128" spans="1:21" ht="15.75" customHeight="1">
      <c r="A128" s="476"/>
      <c r="B128" s="477" t="s">
        <v>179</v>
      </c>
      <c r="C128" s="540">
        <f t="shared" si="17"/>
        <v>200</v>
      </c>
      <c r="D128" s="539">
        <v>0</v>
      </c>
      <c r="E128" s="539">
        <v>0</v>
      </c>
      <c r="F128" s="479">
        <v>0</v>
      </c>
      <c r="G128" s="478">
        <v>200</v>
      </c>
      <c r="H128" s="479">
        <v>0</v>
      </c>
      <c r="I128" s="481">
        <f t="shared" si="18"/>
        <v>2273.2439190725163</v>
      </c>
      <c r="J128" s="482">
        <f t="shared" si="19"/>
        <v>0</v>
      </c>
      <c r="K128" s="483">
        <f t="shared" si="20"/>
        <v>0</v>
      </c>
      <c r="L128" s="484">
        <f t="shared" si="21"/>
        <v>0</v>
      </c>
      <c r="M128" s="481">
        <f t="shared" si="22"/>
        <v>2273.2439190725163</v>
      </c>
      <c r="N128" s="485">
        <f t="shared" si="23"/>
        <v>0</v>
      </c>
      <c r="P128" s="486"/>
      <c r="Q128" s="487">
        <v>8798</v>
      </c>
      <c r="R128" s="487"/>
      <c r="S128" s="487"/>
      <c r="T128" s="487"/>
      <c r="U128" s="487"/>
    </row>
    <row r="129" spans="1:21" ht="15.75" customHeight="1">
      <c r="A129" s="521" t="s">
        <v>318</v>
      </c>
      <c r="B129" s="522"/>
      <c r="C129" s="559">
        <f t="shared" si="17"/>
        <v>500</v>
      </c>
      <c r="D129" s="563">
        <f>SUM(D130:D133)</f>
        <v>85</v>
      </c>
      <c r="E129" s="563">
        <f>SUM(E130:E133)</f>
        <v>0</v>
      </c>
      <c r="F129" s="524">
        <f>SUM(F130:F133)</f>
        <v>0</v>
      </c>
      <c r="G129" s="523">
        <f>SUM(G130:G133)</f>
        <v>415</v>
      </c>
      <c r="H129" s="524">
        <f>SUM(H130:H133)</f>
        <v>25</v>
      </c>
      <c r="I129" s="526">
        <f t="shared" si="18"/>
        <v>909.438149111479</v>
      </c>
      <c r="J129" s="527">
        <f t="shared" si="19"/>
        <v>154.6044853489514</v>
      </c>
      <c r="K129" s="528">
        <f t="shared" si="20"/>
        <v>0</v>
      </c>
      <c r="L129" s="529">
        <f t="shared" si="21"/>
        <v>0</v>
      </c>
      <c r="M129" s="526">
        <f t="shared" si="22"/>
        <v>754.8336637625275</v>
      </c>
      <c r="N129" s="530">
        <f t="shared" si="23"/>
        <v>45.47190745557395</v>
      </c>
      <c r="P129" s="486"/>
      <c r="Q129" s="486">
        <f>SUM(Q130:Q133)</f>
        <v>54979</v>
      </c>
      <c r="R129" s="486"/>
      <c r="S129" s="486"/>
      <c r="T129" s="486"/>
      <c r="U129" s="486"/>
    </row>
    <row r="130" spans="1:21" ht="15.75" customHeight="1">
      <c r="A130" s="476"/>
      <c r="B130" s="477" t="s">
        <v>319</v>
      </c>
      <c r="C130" s="540">
        <f t="shared" si="17"/>
        <v>100</v>
      </c>
      <c r="D130" s="539">
        <v>0</v>
      </c>
      <c r="E130" s="539">
        <v>0</v>
      </c>
      <c r="F130" s="479">
        <v>0</v>
      </c>
      <c r="G130" s="478">
        <v>100</v>
      </c>
      <c r="H130" s="479">
        <v>0</v>
      </c>
      <c r="I130" s="481">
        <f t="shared" si="18"/>
        <v>1624.9593760155997</v>
      </c>
      <c r="J130" s="482">
        <f t="shared" si="19"/>
        <v>0</v>
      </c>
      <c r="K130" s="483">
        <f t="shared" si="20"/>
        <v>0</v>
      </c>
      <c r="L130" s="484">
        <f t="shared" si="21"/>
        <v>0</v>
      </c>
      <c r="M130" s="481">
        <f t="shared" si="22"/>
        <v>1624.9593760155997</v>
      </c>
      <c r="N130" s="485">
        <f t="shared" si="23"/>
        <v>0</v>
      </c>
      <c r="P130" s="486"/>
      <c r="Q130" s="487">
        <v>6154</v>
      </c>
      <c r="R130" s="487"/>
      <c r="S130" s="487"/>
      <c r="T130" s="487"/>
      <c r="U130" s="487"/>
    </row>
    <row r="131" spans="1:21" ht="15.75" customHeight="1">
      <c r="A131" s="476"/>
      <c r="B131" s="477" t="s">
        <v>181</v>
      </c>
      <c r="C131" s="540">
        <f t="shared" si="17"/>
        <v>0</v>
      </c>
      <c r="D131" s="539">
        <v>0</v>
      </c>
      <c r="E131" s="539">
        <v>0</v>
      </c>
      <c r="F131" s="479">
        <v>0</v>
      </c>
      <c r="G131" s="478">
        <v>0</v>
      </c>
      <c r="H131" s="479">
        <v>0</v>
      </c>
      <c r="I131" s="481">
        <f t="shared" si="18"/>
        <v>0</v>
      </c>
      <c r="J131" s="482">
        <f t="shared" si="19"/>
        <v>0</v>
      </c>
      <c r="K131" s="483">
        <f t="shared" si="20"/>
        <v>0</v>
      </c>
      <c r="L131" s="484">
        <f t="shared" si="21"/>
        <v>0</v>
      </c>
      <c r="M131" s="481">
        <f t="shared" si="22"/>
        <v>0</v>
      </c>
      <c r="N131" s="485">
        <f t="shared" si="23"/>
        <v>0</v>
      </c>
      <c r="P131" s="486"/>
      <c r="Q131" s="487">
        <v>12519</v>
      </c>
      <c r="R131" s="487"/>
      <c r="S131" s="487"/>
      <c r="T131" s="487"/>
      <c r="U131" s="487"/>
    </row>
    <row r="132" spans="1:21" ht="15.75" customHeight="1">
      <c r="A132" s="476"/>
      <c r="B132" s="477" t="s">
        <v>182</v>
      </c>
      <c r="C132" s="540">
        <f t="shared" si="17"/>
        <v>299</v>
      </c>
      <c r="D132" s="539">
        <v>0</v>
      </c>
      <c r="E132" s="539">
        <v>0</v>
      </c>
      <c r="F132" s="479">
        <v>0</v>
      </c>
      <c r="G132" s="478">
        <v>299</v>
      </c>
      <c r="H132" s="479">
        <v>22</v>
      </c>
      <c r="I132" s="481">
        <f t="shared" si="18"/>
        <v>1800.9878327912297</v>
      </c>
      <c r="J132" s="482">
        <f t="shared" si="19"/>
        <v>0</v>
      </c>
      <c r="K132" s="483">
        <f t="shared" si="20"/>
        <v>0</v>
      </c>
      <c r="L132" s="484">
        <f t="shared" si="21"/>
        <v>0</v>
      </c>
      <c r="M132" s="481">
        <f t="shared" si="22"/>
        <v>1800.9878327912297</v>
      </c>
      <c r="N132" s="485">
        <f t="shared" si="23"/>
        <v>132.51415492109385</v>
      </c>
      <c r="P132" s="486"/>
      <c r="Q132" s="487">
        <v>16602</v>
      </c>
      <c r="R132" s="487"/>
      <c r="S132" s="487"/>
      <c r="T132" s="487"/>
      <c r="U132" s="487"/>
    </row>
    <row r="133" spans="1:21" ht="15.75" customHeight="1" thickBot="1">
      <c r="A133" s="544"/>
      <c r="B133" s="545" t="s">
        <v>183</v>
      </c>
      <c r="C133" s="570">
        <f t="shared" si="17"/>
        <v>101</v>
      </c>
      <c r="D133" s="571">
        <v>85</v>
      </c>
      <c r="E133" s="571">
        <v>0</v>
      </c>
      <c r="F133" s="547">
        <v>0</v>
      </c>
      <c r="G133" s="546">
        <v>16</v>
      </c>
      <c r="H133" s="547">
        <v>3</v>
      </c>
      <c r="I133" s="549">
        <f t="shared" si="18"/>
        <v>512.5862768980917</v>
      </c>
      <c r="J133" s="550">
        <f t="shared" si="19"/>
        <v>431.3844904587901</v>
      </c>
      <c r="K133" s="551">
        <f t="shared" si="20"/>
        <v>0</v>
      </c>
      <c r="L133" s="552">
        <f t="shared" si="21"/>
        <v>0</v>
      </c>
      <c r="M133" s="549">
        <f t="shared" si="22"/>
        <v>81.20178643930167</v>
      </c>
      <c r="N133" s="553">
        <f t="shared" si="23"/>
        <v>15.22533495736906</v>
      </c>
      <c r="P133" s="486"/>
      <c r="Q133" s="487">
        <v>19704</v>
      </c>
      <c r="R133" s="487"/>
      <c r="S133" s="487"/>
      <c r="T133" s="487"/>
      <c r="U133" s="487"/>
    </row>
    <row r="134" spans="1:21" ht="14.25">
      <c r="A134" s="572"/>
      <c r="B134" s="572"/>
      <c r="C134" s="572"/>
      <c r="D134" s="573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P134" s="572"/>
      <c r="Q134" s="573"/>
      <c r="R134" s="572"/>
      <c r="S134" s="572"/>
      <c r="T134" s="572"/>
      <c r="U134" s="572"/>
    </row>
    <row r="135" spans="1:21" ht="14.25">
      <c r="A135" s="434"/>
      <c r="B135" s="434"/>
      <c r="C135" s="434"/>
      <c r="D135" s="574"/>
      <c r="E135" s="434"/>
      <c r="F135" s="434"/>
      <c r="G135" s="434"/>
      <c r="H135" s="434"/>
      <c r="I135" s="434"/>
      <c r="J135" s="575" t="s">
        <v>92</v>
      </c>
      <c r="K135" s="434"/>
      <c r="L135" s="434"/>
      <c r="M135" s="434"/>
      <c r="N135" s="434"/>
      <c r="P135" s="434"/>
      <c r="Q135" s="574"/>
      <c r="R135" s="434"/>
      <c r="S135" s="434"/>
      <c r="T135" s="434"/>
      <c r="U135" s="434"/>
    </row>
    <row r="136" spans="1:21" ht="14.25">
      <c r="A136" s="434"/>
      <c r="B136" s="434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P136" s="434"/>
      <c r="Q136" s="434"/>
      <c r="R136" s="434"/>
      <c r="S136" s="434"/>
      <c r="T136" s="434"/>
      <c r="U136" s="434"/>
    </row>
    <row r="137" spans="1:21" ht="14.25">
      <c r="A137" s="434"/>
      <c r="B137" s="434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P137" s="434"/>
      <c r="Q137" s="434"/>
      <c r="R137" s="434"/>
      <c r="S137" s="434"/>
      <c r="T137" s="434"/>
      <c r="U137" s="434"/>
    </row>
    <row r="138" spans="1:21" ht="14.25">
      <c r="A138" s="434"/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P138" s="434"/>
      <c r="Q138" s="434"/>
      <c r="R138" s="434"/>
      <c r="S138" s="434"/>
      <c r="T138" s="434"/>
      <c r="U138" s="434"/>
    </row>
    <row r="139" spans="1:21" ht="14.25">
      <c r="A139" s="434"/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P139" s="434"/>
      <c r="Q139" s="434"/>
      <c r="R139" s="434"/>
      <c r="S139" s="434"/>
      <c r="T139" s="434"/>
      <c r="U139" s="434"/>
    </row>
    <row r="140" spans="1:21" ht="14.25">
      <c r="A140" s="434"/>
      <c r="B140" s="434"/>
      <c r="C140" s="43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P140" s="434"/>
      <c r="Q140" s="434"/>
      <c r="R140" s="434"/>
      <c r="S140" s="434"/>
      <c r="T140" s="434"/>
      <c r="U140" s="434"/>
    </row>
    <row r="141" spans="1:21" ht="14.25">
      <c r="A141" s="434"/>
      <c r="B141" s="434"/>
      <c r="C141" s="43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P141" s="434"/>
      <c r="Q141" s="434"/>
      <c r="R141" s="434"/>
      <c r="S141" s="434"/>
      <c r="T141" s="434"/>
      <c r="U141" s="434"/>
    </row>
    <row r="142" spans="1:21" ht="14.25">
      <c r="A142" s="434"/>
      <c r="B142" s="434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P142" s="434"/>
      <c r="Q142" s="434"/>
      <c r="R142" s="434"/>
      <c r="S142" s="434"/>
      <c r="T142" s="434"/>
      <c r="U142" s="434"/>
    </row>
    <row r="143" spans="1:21" ht="14.25">
      <c r="A143" s="434"/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P143" s="434"/>
      <c r="Q143" s="434"/>
      <c r="R143" s="434"/>
      <c r="S143" s="434"/>
      <c r="T143" s="434"/>
      <c r="U143" s="434"/>
    </row>
    <row r="144" spans="1:21" ht="14.25">
      <c r="A144" s="434"/>
      <c r="B144" s="434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P144" s="434"/>
      <c r="Q144" s="434"/>
      <c r="R144" s="434"/>
      <c r="S144" s="434"/>
      <c r="T144" s="434"/>
      <c r="U144" s="434"/>
    </row>
  </sheetData>
  <mergeCells count="10">
    <mergeCell ref="P69:U69"/>
    <mergeCell ref="A70:A71"/>
    <mergeCell ref="B70:B71"/>
    <mergeCell ref="C2:H2"/>
    <mergeCell ref="I2:N2"/>
    <mergeCell ref="A3:A4"/>
    <mergeCell ref="B3:B4"/>
    <mergeCell ref="C69:H69"/>
    <mergeCell ref="I69:N69"/>
    <mergeCell ref="L68:N68"/>
  </mergeCells>
  <printOptions horizontalCentered="1" verticalCentered="1"/>
  <pageMargins left="0.2" right="0.2" top="0.23" bottom="0.24" header="0" footer="0"/>
  <pageSetup horizontalDpi="300" verticalDpi="300" orientation="portrait" paperSize="9" scale="70" r:id="rId1"/>
  <rowBreaks count="2" manualBreakCount="2">
    <brk id="67" max="23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2008-07-18T05:17:33Z</cp:lastPrinted>
  <dcterms:created xsi:type="dcterms:W3CDTF">1997-01-08T22:48:59Z</dcterms:created>
  <dcterms:modified xsi:type="dcterms:W3CDTF">2010-01-12T04:14:35Z</dcterms:modified>
  <cp:category/>
  <cp:version/>
  <cp:contentType/>
  <cp:contentStatus/>
</cp:coreProperties>
</file>