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24年度法定報告値（市町）" sheetId="1" r:id="rId1"/>
    <sheet name="24－23法定報告比較（市町）" sheetId="2" r:id="rId2"/>
    <sheet name="24－23法定報告比較（組合）" sheetId="3" r:id="rId3"/>
    <sheet name="24年度（市町）速報値(23法定報告比較）" sheetId="4" r:id="rId4"/>
    <sheet name="24年度（組合）速報値(23法定報告比較）" sheetId="5" r:id="rId5"/>
    <sheet name="23－22法定報告比較（市町）" sheetId="6" r:id="rId6"/>
    <sheet name="23年度法定報告値（市町）" sheetId="7" r:id="rId7"/>
    <sheet name="23－22法定報告比較（組合）" sheetId="8" r:id="rId8"/>
    <sheet name="23年度（市町）速報値(22法定報告比較）" sheetId="9" r:id="rId9"/>
    <sheet name="23年度（組合）速報値(22法定報告比較）" sheetId="10" r:id="rId10"/>
    <sheet name="21年度法定報告比較" sheetId="11" r:id="rId11"/>
    <sheet name="22年度速報値(H23.5照会)" sheetId="12" r:id="rId12"/>
    <sheet name="22年度法定報告値" sheetId="13" r:id="rId13"/>
    <sheet name="年度比較21-20法定報告" sheetId="14" r:id="rId14"/>
    <sheet name="年度比較20速報-19" sheetId="15" r:id="rId15"/>
    <sheet name="20速報値受診率順" sheetId="16" r:id="rId16"/>
  </sheets>
  <definedNames>
    <definedName name="_xlnm.Print_Area" localSheetId="15">'20速報値受診率順'!$A$1:$M$46</definedName>
    <definedName name="_xlnm.Print_Area" localSheetId="10">'21年度法定報告比較'!$A$1:$K$69</definedName>
    <definedName name="_xlnm.Print_Area" localSheetId="5">'23－22法定報告比較（市町）'!$A$1:$K$69</definedName>
    <definedName name="_xlnm.Print_Area" localSheetId="7">'23－22法定報告比較（組合）'!$A$1:$K$15</definedName>
    <definedName name="_xlnm.Print_Area" localSheetId="8">'23年度（市町）速報値(22法定報告比較）'!$A$1:$K$69</definedName>
    <definedName name="_xlnm.Print_Area" localSheetId="9">'23年度（組合）速報値(22法定報告比較）'!$A$1:$K$15</definedName>
    <definedName name="_xlnm.Print_Area" localSheetId="6">'23年度法定報告値（市町）'!$A$1:$J$50</definedName>
    <definedName name="_xlnm.Print_Area" localSheetId="1">'24－23法定報告比較（市町）'!$A$1:$K$69</definedName>
    <definedName name="_xlnm.Print_Area" localSheetId="2">'24－23法定報告比較（組合）'!$A$1:$K$15</definedName>
    <definedName name="_xlnm.Print_Area" localSheetId="3">'24年度（市町）速報値(23法定報告比較）'!$A$1:$K$69</definedName>
    <definedName name="_xlnm.Print_Area" localSheetId="4">'24年度（組合）速報値(23法定報告比較）'!$A$1:$K$15</definedName>
    <definedName name="_xlnm.Print_Area" localSheetId="0">'24年度法定報告値（市町）'!$A$1:$J$50</definedName>
    <definedName name="_xlnm.Print_Area" localSheetId="14">'年度比較20速報-19'!$A$1:$J$47</definedName>
    <definedName name="_xlnm.Print_Area" localSheetId="13">'年度比較21-20法定報告'!$A$1:$J$71</definedName>
  </definedNames>
  <calcPr fullCalcOnLoad="1"/>
</workbook>
</file>

<file path=xl/comments11.xml><?xml version="1.0" encoding="utf-8"?>
<comments xmlns="http://schemas.openxmlformats.org/spreadsheetml/2006/main">
  <authors>
    <author>兵庫県</author>
  </authors>
  <commentList>
    <comment ref="A67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兵庫県</author>
  </authors>
  <commentList>
    <comment ref="A69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兵庫県</author>
  </authors>
  <commentList>
    <comment ref="A67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兵庫県</author>
  </authors>
  <commentList>
    <comment ref="A67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兵庫県</author>
  </authors>
  <commentList>
    <comment ref="A67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兵庫県</author>
  </authors>
  <commentList>
    <comment ref="A67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<sst xmlns="http://schemas.openxmlformats.org/spreadsheetml/2006/main" count="1732" uniqueCount="192">
  <si>
    <t>保険者番号</t>
  </si>
  <si>
    <t>保険者名</t>
  </si>
  <si>
    <t>対象者数</t>
  </si>
  <si>
    <t>うち途中喪失者数</t>
  </si>
  <si>
    <t>初回面接修了者</t>
  </si>
  <si>
    <t>被保険者</t>
  </si>
  <si>
    <t>動機付け</t>
  </si>
  <si>
    <t>積極的</t>
  </si>
  <si>
    <t>合計</t>
  </si>
  <si>
    <t>特定保健指導対象者</t>
  </si>
  <si>
    <t>特定健診受診者数</t>
  </si>
  <si>
    <t>稲美町</t>
  </si>
  <si>
    <t>小野市</t>
  </si>
  <si>
    <t>洲本市</t>
  </si>
  <si>
    <t>神戸市</t>
  </si>
  <si>
    <t>香美町</t>
  </si>
  <si>
    <t>市川町</t>
  </si>
  <si>
    <t>太子町</t>
  </si>
  <si>
    <t>宍粟市</t>
  </si>
  <si>
    <t>西宮市</t>
  </si>
  <si>
    <t>宝塚市</t>
  </si>
  <si>
    <t>西脇市</t>
  </si>
  <si>
    <t>高砂市</t>
  </si>
  <si>
    <t>三田市</t>
  </si>
  <si>
    <t>福崎町</t>
  </si>
  <si>
    <t>南あわじ市</t>
  </si>
  <si>
    <t>豊岡市</t>
  </si>
  <si>
    <t>丹波市</t>
  </si>
  <si>
    <t>伊丹市</t>
  </si>
  <si>
    <t>猪名川町</t>
  </si>
  <si>
    <t>相生市</t>
  </si>
  <si>
    <t>赤穂市</t>
  </si>
  <si>
    <t>加西市</t>
  </si>
  <si>
    <t>加古川市</t>
  </si>
  <si>
    <t>尼崎市</t>
  </si>
  <si>
    <t>たつの市</t>
  </si>
  <si>
    <t>明石市</t>
  </si>
  <si>
    <t>川西市</t>
  </si>
  <si>
    <t>神河町</t>
  </si>
  <si>
    <t>芦屋市</t>
  </si>
  <si>
    <t>姫路市</t>
  </si>
  <si>
    <t>播磨町</t>
  </si>
  <si>
    <t>佐用町</t>
  </si>
  <si>
    <t>上郡町</t>
  </si>
  <si>
    <t>新温泉町</t>
  </si>
  <si>
    <t>加東市</t>
  </si>
  <si>
    <t>三木市</t>
  </si>
  <si>
    <t>朝来市</t>
  </si>
  <si>
    <t>養父市</t>
  </si>
  <si>
    <t>篠山市</t>
  </si>
  <si>
    <t>多可町</t>
  </si>
  <si>
    <t>淡路市</t>
  </si>
  <si>
    <t>受診率</t>
  </si>
  <si>
    <t>％</t>
  </si>
  <si>
    <t>平成２０年度　市町国保　特定健診受診率等　受診率順一覧</t>
  </si>
  <si>
    <t>平成２１年７月１７日</t>
  </si>
  <si>
    <t>実施率</t>
  </si>
  <si>
    <t>平成２０年度</t>
  </si>
  <si>
    <t>順位</t>
  </si>
  <si>
    <t>受診率（Ａ）</t>
  </si>
  <si>
    <t>平成１９年度受診率（Ｂ）</t>
  </si>
  <si>
    <t>上昇ﾎﾟｲﾝﾄ（Ａ）－（Ｂ）</t>
  </si>
  <si>
    <t>平成２０年度　市町国保　特定健診受診率一覧</t>
  </si>
  <si>
    <t>市</t>
  </si>
  <si>
    <t>町</t>
  </si>
  <si>
    <t>市計</t>
  </si>
  <si>
    <t>町計</t>
  </si>
  <si>
    <t>合　　　　計</t>
  </si>
  <si>
    <t>神戸</t>
  </si>
  <si>
    <t>中播磨</t>
  </si>
  <si>
    <t>阪神南</t>
  </si>
  <si>
    <t>東播磨</t>
  </si>
  <si>
    <t>淡路</t>
  </si>
  <si>
    <t>阪神北</t>
  </si>
  <si>
    <t>西播磨</t>
  </si>
  <si>
    <t>北播磨</t>
  </si>
  <si>
    <t>但馬</t>
  </si>
  <si>
    <t>丹波</t>
  </si>
  <si>
    <t>県計</t>
  </si>
  <si>
    <t>　</t>
  </si>
  <si>
    <t>実　　　　　績</t>
  </si>
  <si>
    <t>NO</t>
  </si>
  <si>
    <t>保険者名</t>
  </si>
  <si>
    <t>集団健診</t>
  </si>
  <si>
    <t>個別健診</t>
  </si>
  <si>
    <t>　</t>
  </si>
  <si>
    <t>受診率順位</t>
  </si>
  <si>
    <t>達成率</t>
  </si>
  <si>
    <t>　</t>
  </si>
  <si>
    <t>受診者数</t>
  </si>
  <si>
    <t>受診者数</t>
  </si>
  <si>
    <t>計画受診者数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</si>
  <si>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</si>
  <si>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</si>
  <si>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</si>
  <si>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</si>
  <si>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</si>
  <si>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</si>
  <si>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</si>
  <si>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</si>
  <si>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</si>
  <si>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</si>
  <si>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</si>
  <si>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</si>
  <si>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</si>
  <si>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</si>
  <si>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</si>
  <si>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</si>
  <si>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三田市</t>
  </si>
  <si>
    <t>加西市</t>
  </si>
  <si>
    <t>加東市</t>
  </si>
  <si>
    <t>たつの市</t>
  </si>
  <si>
    <t>宍粟市</t>
  </si>
  <si>
    <t>養父市</t>
  </si>
  <si>
    <t>朝来市</t>
  </si>
  <si>
    <t>丹波市</t>
  </si>
  <si>
    <t>淡路市</t>
  </si>
  <si>
    <t>南あわじ市</t>
  </si>
  <si>
    <t>豊岡市</t>
  </si>
  <si>
    <t>猪名川町</t>
  </si>
  <si>
    <t>多可町</t>
  </si>
  <si>
    <t>稲美町</t>
  </si>
  <si>
    <t>播磨町</t>
  </si>
  <si>
    <t>市川町</t>
  </si>
  <si>
    <t>神河町</t>
  </si>
  <si>
    <t>太子町</t>
  </si>
  <si>
    <t>上郡町</t>
  </si>
  <si>
    <t>佐用町</t>
  </si>
  <si>
    <t>香美町</t>
  </si>
  <si>
    <t>新温泉町</t>
  </si>
  <si>
    <t>平成２１年度</t>
  </si>
  <si>
    <t>平成２０年度受診率（Ｂ）</t>
  </si>
  <si>
    <t>(尼崎・西宮は別途当課で報告を受けた数）</t>
  </si>
  <si>
    <t>※「法定報告」…高確法第142条で定められた特定健診・保健指導の実施状況報告（翌年度11月1日〆）</t>
  </si>
  <si>
    <t>平成２２年度</t>
  </si>
  <si>
    <t>（法定報告）平成２１年度受診率（Ｂ）</t>
  </si>
  <si>
    <t>平成２１年度　市町国保　特定健診受診率一覧</t>
  </si>
  <si>
    <t>平成２３年３月２８日修正</t>
  </si>
  <si>
    <t>※法定報告データを使用</t>
  </si>
  <si>
    <t>H20　法定報告</t>
  </si>
  <si>
    <t>町</t>
  </si>
  <si>
    <t>平成２２年度　市町国保　特定健診受診率一覧（法定報告）</t>
  </si>
  <si>
    <t>平成２３年１１月２８日集計</t>
  </si>
  <si>
    <t>※各保険者から国保連合会に法定報告データとして報告があった数</t>
  </si>
  <si>
    <t>特定健診 (H22計画（目標）　　市町受診率　51.0％） H23.11法定報告データ</t>
  </si>
  <si>
    <r>
      <t xml:space="preserve">受診率
</t>
    </r>
    <r>
      <rPr>
        <sz val="10"/>
        <rFont val="ＭＳ ゴシック"/>
        <family val="3"/>
      </rPr>
      <t>（対対象者数）</t>
    </r>
  </si>
  <si>
    <t>H22年度
計画受診率</t>
  </si>
  <si>
    <t>特定健診 (H22計画（目標）　　市町受診率　51％）</t>
  </si>
  <si>
    <t>平成23年6月30日集計概数値</t>
  </si>
  <si>
    <t>平成２２年度　市町国保　特定健診受診率一覧（法定報告）</t>
  </si>
  <si>
    <t>（参考）平成22年度速報値(H23.5集計)</t>
  </si>
  <si>
    <t>平成２３年度</t>
  </si>
  <si>
    <t>平成２３年度　市町国保　特定健診受診率一覧（概数値）</t>
  </si>
  <si>
    <t>平成２４年５月３０日集計</t>
  </si>
  <si>
    <t>（法定報告）平成２２年度受診率（Ｂ）</t>
  </si>
  <si>
    <t>受診者数</t>
  </si>
  <si>
    <t>平成２３年度　市町国保　特定健診受診率一覧（概数値）</t>
  </si>
  <si>
    <t>兵庫食糧</t>
  </si>
  <si>
    <t>神戸中央卸売</t>
  </si>
  <si>
    <t>兵庫県食品</t>
  </si>
  <si>
    <t>兵庫県歯科医師</t>
  </si>
  <si>
    <t>兵庫県医師</t>
  </si>
  <si>
    <t>兵庫県薬剤師</t>
  </si>
  <si>
    <t>兵庫県建設</t>
  </si>
  <si>
    <t>平成２３年度　国保組合　特定健診受診率一覧（概数値）</t>
  </si>
  <si>
    <t>　</t>
  </si>
  <si>
    <t>　</t>
  </si>
  <si>
    <t>特定健診 (H23計画（目標）　　市町受診率　59.0％） H24.11法定報告データ</t>
  </si>
  <si>
    <r>
      <t>受診率</t>
    </r>
    <r>
      <rPr>
        <sz val="10"/>
        <rFont val="ＭＳ ゴシック"/>
        <family val="3"/>
      </rPr>
      <t xml:space="preserve">
（対対象者数）</t>
    </r>
  </si>
  <si>
    <t>H23年度
計画受診率</t>
  </si>
  <si>
    <t>実　　績</t>
  </si>
  <si>
    <t>受診率
順位</t>
  </si>
  <si>
    <t>計画値との比較</t>
  </si>
  <si>
    <t>平成２４年１１月３０日集計</t>
  </si>
  <si>
    <t>平成２３年度　市町国保　特定健診受診率一覧（法定報告）</t>
  </si>
  <si>
    <t>（参考）平成23年度速報値(H24.5集計)</t>
  </si>
  <si>
    <t>平成２３年度　市町国保　特定健診受診率一覧（法定報告）</t>
  </si>
  <si>
    <t>平成２３年度　国保組合　特定健診受診率一覧（法定報告値）</t>
  </si>
  <si>
    <t>平成２４年度　市町国保　特定健診受診率一覧（概数値）</t>
  </si>
  <si>
    <t>平成２５年５月３１日集計</t>
  </si>
  <si>
    <t>平成２４年度（概数値）</t>
  </si>
  <si>
    <t>（法定報告）平成２３年度受診率（Ｂ）</t>
  </si>
  <si>
    <t>平成２４年度　市町国保　特定健診受診率一覧（概数値）</t>
  </si>
  <si>
    <t>平成２４年度　国保組合　特定健診受診率一覧（概数値）</t>
  </si>
  <si>
    <t>平成２５年１２月２日集計</t>
  </si>
  <si>
    <t>平成２４年度　国保組合　特定健診受診率一覧（法定報告値）</t>
  </si>
  <si>
    <t>平成２４年度</t>
  </si>
  <si>
    <t>（参考）平成24年度速報値(H25.5集計)</t>
  </si>
  <si>
    <t>平成２４年度　市町国保　特定健診受診率一覧（法定報告）</t>
  </si>
  <si>
    <t>平成２４年度　市町国保　特定健診受診率一覧（法定報告）</t>
  </si>
  <si>
    <t>NO</t>
  </si>
  <si>
    <t>特定健診 (H24計画（目標）　　市町受診率　65.0％） H25.11法定報告データ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</si>
</sst>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$-411]ggge&quot;年&quot;m&quot;月&quot;d&quot;日&quot;;@"/>
    <numFmt numFmtId="183" formatCode="0.0;&quot;△ &quot;0.0"/>
    <numFmt numFmtId="184" formatCode="0_ "/>
    <numFmt numFmtId="185" formatCode="#,##0_ "/>
    <numFmt numFmtId="186" formatCode="000"/>
    <numFmt numFmtId="187" formatCode="#,##0.0;[Red]\-#,##0.0"/>
    <numFmt numFmtId="188" formatCode="0.0_ "/>
    <numFmt numFmtId="189" formatCode="#,##0_);[Red]\(#,##0\)"/>
    <numFmt numFmtId="190" formatCode="0.0;&quot;▲ &quot;0.0"/>
    <numFmt numFmtId="191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16"/>
      <name val="ＭＳ Ｐゴシック"/>
      <family val="3"/>
    </font>
    <font>
      <b/>
      <sz val="14"/>
      <color indexed="16"/>
      <name val="System"/>
      <family val="0"/>
    </font>
    <font>
      <sz val="12"/>
      <name val="System"/>
      <family val="0"/>
    </font>
    <font>
      <sz val="14"/>
      <name val="System"/>
      <family val="0"/>
    </font>
    <font>
      <sz val="14"/>
      <name val="ＭＳ Ｐゴシック"/>
      <family val="3"/>
    </font>
    <font>
      <sz val="14"/>
      <color indexed="16"/>
      <name val="ＭＳ Ｐゴシック"/>
      <family val="3"/>
    </font>
    <font>
      <sz val="20"/>
      <name val="ＭＳ Ｐゴシック"/>
      <family val="3"/>
    </font>
    <font>
      <sz val="20"/>
      <name val="System"/>
      <family val="0"/>
    </font>
    <font>
      <sz val="20"/>
      <name val="ＭＳ ゴシック"/>
      <family val="3"/>
    </font>
    <font>
      <sz val="20"/>
      <color indexed="16"/>
      <name val="ＭＳ ゴシック"/>
      <family val="3"/>
    </font>
    <font>
      <sz val="20"/>
      <color indexed="16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System"/>
      <family val="0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indexed="1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2"/>
      <color indexed="16"/>
      <name val="ＭＳ Ｐゴシック"/>
      <family val="3"/>
    </font>
    <font>
      <sz val="16"/>
      <name val="ＭＳ Ｐゴシック"/>
      <family val="3"/>
    </font>
    <font>
      <sz val="16"/>
      <name val="System"/>
      <family val="0"/>
    </font>
    <font>
      <b/>
      <sz val="18"/>
      <color indexed="16"/>
      <name val="ＭＳ Ｐゴシック"/>
      <family val="3"/>
    </font>
    <font>
      <b/>
      <sz val="18"/>
      <color indexed="16"/>
      <name val="System"/>
      <family val="0"/>
    </font>
    <font>
      <b/>
      <sz val="20"/>
      <color indexed="18"/>
      <name val="ＭＳ Ｐゴシック"/>
      <family val="3"/>
    </font>
    <font>
      <b/>
      <sz val="20"/>
      <name val="ＭＳ Ｐゴシック"/>
      <family val="3"/>
    </font>
    <font>
      <sz val="16"/>
      <color indexed="16"/>
      <name val="ＭＳ Ｐゴシック"/>
      <family val="3"/>
    </font>
    <font>
      <sz val="16"/>
      <color indexed="8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353">
    <xf numFmtId="0" fontId="0" fillId="0" borderId="0" xfId="0" applyAlignment="1">
      <alignment vertical="center"/>
    </xf>
    <xf numFmtId="0" fontId="0" fillId="0" borderId="0" xfId="21">
      <alignment vertical="center"/>
      <protection/>
    </xf>
    <xf numFmtId="181" fontId="0" fillId="2" borderId="1" xfId="15" applyNumberFormat="1" applyFont="1" applyFill="1" applyBorder="1" applyAlignment="1">
      <alignment horizontal="right" vertical="center" wrapText="1"/>
    </xf>
    <xf numFmtId="181" fontId="0" fillId="0" borderId="0" xfId="15" applyNumberFormat="1" applyAlignment="1">
      <alignment vertical="center"/>
    </xf>
    <xf numFmtId="0" fontId="0" fillId="0" borderId="2" xfId="21" applyBorder="1">
      <alignment vertical="center"/>
      <protection/>
    </xf>
    <xf numFmtId="181" fontId="0" fillId="0" borderId="2" xfId="15" applyNumberFormat="1" applyBorder="1" applyAlignment="1">
      <alignment vertical="center"/>
    </xf>
    <xf numFmtId="0" fontId="0" fillId="0" borderId="2" xfId="21" applyFont="1" applyBorder="1">
      <alignment vertical="center"/>
      <protection/>
    </xf>
    <xf numFmtId="181" fontId="0" fillId="3" borderId="2" xfId="15" applyNumberFormat="1" applyFill="1" applyBorder="1" applyAlignment="1">
      <alignment vertical="center"/>
    </xf>
    <xf numFmtId="38" fontId="0" fillId="2" borderId="3" xfId="17" applyFill="1" applyBorder="1" applyAlignment="1">
      <alignment vertical="center"/>
    </xf>
    <xf numFmtId="38" fontId="0" fillId="2" borderId="4" xfId="17" applyFill="1" applyBorder="1" applyAlignment="1">
      <alignment vertical="center"/>
    </xf>
    <xf numFmtId="38" fontId="0" fillId="2" borderId="5" xfId="17" applyFill="1" applyBorder="1" applyAlignment="1">
      <alignment vertical="center"/>
    </xf>
    <xf numFmtId="38" fontId="0" fillId="2" borderId="6" xfId="17" applyFill="1" applyBorder="1" applyAlignment="1">
      <alignment vertical="center" wrapText="1"/>
    </xf>
    <xf numFmtId="38" fontId="0" fillId="2" borderId="2" xfId="17" applyFill="1" applyBorder="1" applyAlignment="1">
      <alignment horizontal="distributed" vertical="center"/>
    </xf>
    <xf numFmtId="38" fontId="0" fillId="0" borderId="2" xfId="17" applyBorder="1" applyAlignment="1">
      <alignment vertical="center"/>
    </xf>
    <xf numFmtId="38" fontId="0" fillId="3" borderId="2" xfId="17" applyFill="1" applyBorder="1" applyAlignment="1">
      <alignment vertical="center"/>
    </xf>
    <xf numFmtId="38" fontId="0" fillId="0" borderId="0" xfId="17" applyAlignment="1">
      <alignment vertical="center"/>
    </xf>
    <xf numFmtId="0" fontId="0" fillId="0" borderId="0" xfId="21" applyFont="1">
      <alignment vertical="center"/>
      <protection/>
    </xf>
    <xf numFmtId="49" fontId="0" fillId="0" borderId="0" xfId="17" applyNumberFormat="1" applyFont="1" applyAlignment="1">
      <alignment vertical="center"/>
    </xf>
    <xf numFmtId="0" fontId="0" fillId="4" borderId="2" xfId="21" applyFont="1" applyFill="1" applyBorder="1">
      <alignment vertical="center"/>
      <protection/>
    </xf>
    <xf numFmtId="181" fontId="0" fillId="0" borderId="2" xfId="21" applyNumberFormat="1" applyBorder="1">
      <alignment vertical="center"/>
      <protection/>
    </xf>
    <xf numFmtId="181" fontId="0" fillId="2" borderId="2" xfId="21" applyNumberFormat="1" applyFill="1" applyBorder="1">
      <alignment vertical="center"/>
      <protection/>
    </xf>
    <xf numFmtId="181" fontId="0" fillId="2" borderId="4" xfId="15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181" fontId="0" fillId="2" borderId="7" xfId="15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184" fontId="0" fillId="0" borderId="2" xfId="15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58" fontId="0" fillId="0" borderId="0" xfId="0" applyNumberFormat="1" applyAlignment="1" quotePrefix="1">
      <alignment vertical="center"/>
    </xf>
    <xf numFmtId="0" fontId="4" fillId="0" borderId="0" xfId="0" applyFont="1" applyAlignment="1">
      <alignment vertical="center"/>
    </xf>
    <xf numFmtId="0" fontId="0" fillId="3" borderId="2" xfId="15" applyNumberFormat="1" applyFill="1" applyBorder="1" applyAlignment="1">
      <alignment vertical="center"/>
    </xf>
    <xf numFmtId="38" fontId="0" fillId="3" borderId="10" xfId="17" applyFill="1" applyBorder="1" applyAlignment="1">
      <alignment vertical="center"/>
    </xf>
    <xf numFmtId="181" fontId="0" fillId="3" borderId="10" xfId="15" applyNumberFormat="1" applyFill="1" applyBorder="1" applyAlignment="1">
      <alignment vertical="center"/>
    </xf>
    <xf numFmtId="181" fontId="0" fillId="3" borderId="10" xfId="0" applyNumberFormat="1" applyFill="1" applyBorder="1" applyAlignment="1">
      <alignment vertical="center"/>
    </xf>
    <xf numFmtId="38" fontId="0" fillId="3" borderId="11" xfId="17" applyFill="1" applyBorder="1" applyAlignment="1">
      <alignment vertical="center"/>
    </xf>
    <xf numFmtId="181" fontId="0" fillId="3" borderId="11" xfId="15" applyNumberFormat="1" applyFill="1" applyBorder="1" applyAlignment="1">
      <alignment vertical="center"/>
    </xf>
    <xf numFmtId="181" fontId="0" fillId="3" borderId="11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58" fontId="0" fillId="0" borderId="0" xfId="0" applyNumberFormat="1" applyAlignment="1" quotePrefix="1">
      <alignment horizontal="left" vertical="center"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186" fontId="12" fillId="5" borderId="12" xfId="22" applyNumberFormat="1" applyFont="1" applyFill="1" applyBorder="1" applyProtection="1">
      <alignment/>
      <protection locked="0"/>
    </xf>
    <xf numFmtId="2" fontId="12" fillId="5" borderId="13" xfId="22" applyNumberFormat="1" applyFont="1" applyFill="1" applyBorder="1" applyAlignment="1" applyProtection="1">
      <alignment horizontal="center"/>
      <protection locked="0"/>
    </xf>
    <xf numFmtId="186" fontId="12" fillId="5" borderId="14" xfId="22" applyNumberFormat="1" applyFont="1" applyFill="1" applyBorder="1" applyProtection="1">
      <alignment/>
      <protection locked="0"/>
    </xf>
    <xf numFmtId="2" fontId="12" fillId="5" borderId="15" xfId="22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vertical="center"/>
      <protection/>
    </xf>
    <xf numFmtId="186" fontId="12" fillId="5" borderId="16" xfId="22" applyNumberFormat="1" applyFont="1" applyFill="1" applyBorder="1" applyProtection="1">
      <alignment/>
      <protection locked="0"/>
    </xf>
    <xf numFmtId="2" fontId="12" fillId="5" borderId="17" xfId="22" applyNumberFormat="1" applyFont="1" applyFill="1" applyBorder="1" applyAlignment="1" applyProtection="1">
      <alignment horizontal="center"/>
      <protection locked="0"/>
    </xf>
    <xf numFmtId="38" fontId="12" fillId="5" borderId="18" xfId="17" applyFont="1" applyFill="1" applyBorder="1" applyAlignment="1">
      <alignment horizontal="center" vertical="center"/>
    </xf>
    <xf numFmtId="38" fontId="12" fillId="5" borderId="19" xfId="17" applyFont="1" applyFill="1" applyBorder="1" applyAlignment="1">
      <alignment horizontal="center" vertical="center"/>
    </xf>
    <xf numFmtId="38" fontId="12" fillId="5" borderId="20" xfId="17" applyFont="1" applyFill="1" applyBorder="1" applyAlignment="1">
      <alignment horizontal="center" vertical="center"/>
    </xf>
    <xf numFmtId="186" fontId="12" fillId="6" borderId="21" xfId="22" applyNumberFormat="1" applyFont="1" applyFill="1" applyBorder="1" applyAlignment="1" applyProtection="1">
      <alignment horizontal="center" vertical="center"/>
      <protection locked="0"/>
    </xf>
    <xf numFmtId="2" fontId="12" fillId="6" borderId="22" xfId="22" applyNumberFormat="1" applyFont="1" applyFill="1" applyBorder="1" applyAlignment="1" applyProtection="1">
      <alignment horizontal="center" vertical="center"/>
      <protection locked="0"/>
    </xf>
    <xf numFmtId="38" fontId="14" fillId="3" borderId="21" xfId="17" applyFont="1" applyFill="1" applyBorder="1" applyAlignment="1">
      <alignment horizontal="right" vertical="center"/>
    </xf>
    <xf numFmtId="38" fontId="14" fillId="3" borderId="23" xfId="17" applyFont="1" applyFill="1" applyBorder="1" applyAlignment="1">
      <alignment horizontal="right" vertical="center"/>
    </xf>
    <xf numFmtId="38" fontId="14" fillId="3" borderId="24" xfId="17" applyFont="1" applyFill="1" applyBorder="1" applyAlignment="1">
      <alignment horizontal="right" vertical="center"/>
    </xf>
    <xf numFmtId="38" fontId="14" fillId="3" borderId="22" xfId="17" applyFont="1" applyFill="1" applyBorder="1" applyAlignment="1">
      <alignment horizontal="right" vertical="center"/>
    </xf>
    <xf numFmtId="0" fontId="15" fillId="0" borderId="0" xfId="22" applyFont="1" applyFill="1">
      <alignment/>
      <protection/>
    </xf>
    <xf numFmtId="0" fontId="16" fillId="3" borderId="2" xfId="22" applyFont="1" applyFill="1" applyBorder="1">
      <alignment/>
      <protection/>
    </xf>
    <xf numFmtId="189" fontId="17" fillId="3" borderId="25" xfId="22" applyNumberFormat="1" applyFont="1" applyFill="1" applyBorder="1">
      <alignment/>
      <protection/>
    </xf>
    <xf numFmtId="190" fontId="14" fillId="3" borderId="2" xfId="22" applyNumberFormat="1" applyFont="1" applyFill="1" applyBorder="1">
      <alignment/>
      <protection/>
    </xf>
    <xf numFmtId="185" fontId="12" fillId="0" borderId="0" xfId="22" applyNumberFormat="1" applyFont="1">
      <alignment/>
      <protection/>
    </xf>
    <xf numFmtId="0" fontId="15" fillId="3" borderId="0" xfId="22" applyFont="1" applyFill="1">
      <alignment/>
      <protection/>
    </xf>
    <xf numFmtId="186" fontId="12" fillId="6" borderId="21" xfId="22" applyNumberFormat="1" applyFont="1" applyFill="1" applyBorder="1" applyAlignment="1" applyProtection="1" quotePrefix="1">
      <alignment horizontal="center" vertical="center"/>
      <protection locked="0"/>
    </xf>
    <xf numFmtId="38" fontId="14" fillId="3" borderId="26" xfId="17" applyFont="1" applyFill="1" applyBorder="1" applyAlignment="1">
      <alignment horizontal="right" vertical="center"/>
    </xf>
    <xf numFmtId="2" fontId="12" fillId="6" borderId="27" xfId="22" applyNumberFormat="1" applyFont="1" applyFill="1" applyBorder="1" applyAlignment="1" applyProtection="1">
      <alignment horizontal="center" vertical="center"/>
      <protection locked="0"/>
    </xf>
    <xf numFmtId="38" fontId="14" fillId="3" borderId="28" xfId="17" applyFont="1" applyFill="1" applyBorder="1" applyAlignment="1">
      <alignment horizontal="right" vertical="center"/>
    </xf>
    <xf numFmtId="38" fontId="14" fillId="3" borderId="2" xfId="17" applyFont="1" applyFill="1" applyBorder="1" applyAlignment="1">
      <alignment horizontal="right" vertical="center"/>
    </xf>
    <xf numFmtId="186" fontId="12" fillId="6" borderId="29" xfId="22" applyNumberFormat="1" applyFont="1" applyFill="1" applyBorder="1" applyAlignment="1" applyProtection="1">
      <alignment horizontal="center" vertical="center"/>
      <protection locked="0"/>
    </xf>
    <xf numFmtId="2" fontId="12" fillId="6" borderId="30" xfId="22" applyNumberFormat="1" applyFont="1" applyFill="1" applyBorder="1" applyAlignment="1" applyProtection="1">
      <alignment horizontal="center" vertical="center"/>
      <protection locked="0"/>
    </xf>
    <xf numFmtId="38" fontId="14" fillId="3" borderId="31" xfId="17" applyFont="1" applyFill="1" applyBorder="1" applyAlignment="1">
      <alignment horizontal="right" vertical="center"/>
    </xf>
    <xf numFmtId="0" fontId="14" fillId="0" borderId="0" xfId="22" applyFont="1" applyFill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38" fontId="14" fillId="0" borderId="21" xfId="17" applyFont="1" applyBorder="1" applyAlignment="1">
      <alignment horizontal="right" vertical="center"/>
    </xf>
    <xf numFmtId="38" fontId="14" fillId="0" borderId="23" xfId="17" applyFont="1" applyBorder="1" applyAlignment="1">
      <alignment horizontal="right" vertical="center"/>
    </xf>
    <xf numFmtId="38" fontId="14" fillId="0" borderId="24" xfId="17" applyFont="1" applyBorder="1" applyAlignment="1">
      <alignment horizontal="right" vertical="center"/>
    </xf>
    <xf numFmtId="38" fontId="14" fillId="0" borderId="32" xfId="17" applyFont="1" applyBorder="1" applyAlignment="1">
      <alignment horizontal="right" vertical="center"/>
    </xf>
    <xf numFmtId="188" fontId="14" fillId="5" borderId="33" xfId="22" applyNumberFormat="1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18" fillId="0" borderId="34" xfId="22" applyFont="1" applyBorder="1" applyAlignment="1">
      <alignment horizontal="center" vertical="center"/>
      <protection/>
    </xf>
    <xf numFmtId="190" fontId="14" fillId="0" borderId="2" xfId="22" applyNumberFormat="1" applyFont="1" applyBorder="1">
      <alignment/>
      <protection/>
    </xf>
    <xf numFmtId="0" fontId="14" fillId="0" borderId="2" xfId="22" applyFont="1" applyBorder="1" applyAlignment="1">
      <alignment horizontal="center" vertical="center"/>
      <protection/>
    </xf>
    <xf numFmtId="185" fontId="12" fillId="0" borderId="0" xfId="22" applyNumberFormat="1" applyFont="1" applyAlignment="1">
      <alignment horizontal="right" vertical="center"/>
      <protection/>
    </xf>
    <xf numFmtId="0" fontId="12" fillId="0" borderId="0" xfId="22" applyFont="1" applyAlignment="1">
      <alignment horizontal="center"/>
      <protection/>
    </xf>
    <xf numFmtId="38" fontId="12" fillId="0" borderId="0" xfId="17" applyFont="1" applyAlignment="1">
      <alignment horizontal="center"/>
    </xf>
    <xf numFmtId="0" fontId="11" fillId="0" borderId="0" xfId="22" applyFont="1" applyAlignment="1">
      <alignment horizontal="left"/>
      <protection/>
    </xf>
    <xf numFmtId="188" fontId="12" fillId="0" borderId="0" xfId="22" applyNumberFormat="1" applyFont="1" applyAlignment="1">
      <alignment horizontal="center"/>
      <protection/>
    </xf>
    <xf numFmtId="0" fontId="12" fillId="0" borderId="0" xfId="22" applyFont="1" applyFill="1" applyAlignment="1">
      <alignment horizontal="center" vertical="center"/>
      <protection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2" borderId="7" xfId="0" applyFill="1" applyBorder="1" applyAlignment="1">
      <alignment vertical="center"/>
    </xf>
    <xf numFmtId="184" fontId="0" fillId="0" borderId="6" xfId="15" applyNumberFormat="1" applyBorder="1" applyAlignment="1">
      <alignment vertical="center"/>
    </xf>
    <xf numFmtId="0" fontId="0" fillId="3" borderId="6" xfId="0" applyFill="1" applyBorder="1" applyAlignment="1">
      <alignment vertical="center"/>
    </xf>
    <xf numFmtId="181" fontId="0" fillId="0" borderId="35" xfId="15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15" applyNumberFormat="1" applyFill="1" applyBorder="1" applyAlignment="1">
      <alignment vertical="center"/>
    </xf>
    <xf numFmtId="2" fontId="19" fillId="6" borderId="22" xfId="22" applyNumberFormat="1" applyFont="1" applyFill="1" applyBorder="1" applyAlignment="1" applyProtection="1">
      <alignment horizontal="center" vertical="center"/>
      <protection locked="0"/>
    </xf>
    <xf numFmtId="186" fontId="13" fillId="6" borderId="21" xfId="22" applyNumberFormat="1" applyFont="1" applyFill="1" applyBorder="1" applyAlignment="1" applyProtection="1">
      <alignment horizontal="center" vertical="center"/>
      <protection locked="0"/>
    </xf>
    <xf numFmtId="2" fontId="19" fillId="6" borderId="27" xfId="22" applyNumberFormat="1" applyFont="1" applyFill="1" applyBorder="1" applyAlignment="1" applyProtection="1">
      <alignment horizontal="center" vertical="center"/>
      <protection locked="0"/>
    </xf>
    <xf numFmtId="2" fontId="19" fillId="6" borderId="30" xfId="22" applyNumberFormat="1" applyFont="1" applyFill="1" applyBorder="1" applyAlignment="1" applyProtection="1">
      <alignment horizontal="center" vertical="center"/>
      <protection locked="0"/>
    </xf>
    <xf numFmtId="0" fontId="12" fillId="0" borderId="0" xfId="22" applyFont="1" applyAlignment="1">
      <alignment horizontal="left"/>
      <protection/>
    </xf>
    <xf numFmtId="0" fontId="0" fillId="0" borderId="0" xfId="0" applyFont="1" applyAlignment="1">
      <alignment vertical="center"/>
    </xf>
    <xf numFmtId="185" fontId="5" fillId="0" borderId="2" xfId="0" applyNumberFormat="1" applyFont="1" applyFill="1" applyBorder="1" applyAlignment="1">
      <alignment vertical="center"/>
    </xf>
    <xf numFmtId="185" fontId="5" fillId="0" borderId="2" xfId="0" applyNumberFormat="1" applyFont="1" applyFill="1" applyBorder="1" applyAlignment="1" applyProtection="1">
      <alignment vertical="center"/>
      <protection locked="0"/>
    </xf>
    <xf numFmtId="38" fontId="5" fillId="0" borderId="2" xfId="17" applyFont="1" applyFill="1" applyBorder="1" applyAlignment="1">
      <alignment vertical="center"/>
    </xf>
    <xf numFmtId="38" fontId="5" fillId="0" borderId="36" xfId="17" applyFont="1" applyFill="1" applyBorder="1" applyAlignment="1" applyProtection="1">
      <alignment vertical="center"/>
      <protection locked="0"/>
    </xf>
    <xf numFmtId="181" fontId="14" fillId="3" borderId="33" xfId="22" applyNumberFormat="1" applyFont="1" applyFill="1" applyBorder="1" applyAlignment="1">
      <alignment horizontal="center" vertical="center"/>
      <protection/>
    </xf>
    <xf numFmtId="181" fontId="12" fillId="0" borderId="0" xfId="22" applyNumberFormat="1" applyFont="1" applyAlignment="1">
      <alignment horizontal="center"/>
      <protection/>
    </xf>
    <xf numFmtId="0" fontId="23" fillId="0" borderId="2" xfId="21" applyFont="1" applyBorder="1">
      <alignment vertical="center"/>
      <protection/>
    </xf>
    <xf numFmtId="38" fontId="23" fillId="0" borderId="2" xfId="17" applyFont="1" applyBorder="1" applyAlignment="1">
      <alignment vertical="center"/>
    </xf>
    <xf numFmtId="181" fontId="23" fillId="0" borderId="2" xfId="15" applyNumberFormat="1" applyFont="1" applyBorder="1" applyAlignment="1">
      <alignment vertical="center"/>
    </xf>
    <xf numFmtId="184" fontId="23" fillId="0" borderId="2" xfId="15" applyNumberFormat="1" applyFont="1" applyBorder="1" applyAlignment="1">
      <alignment vertical="center"/>
    </xf>
    <xf numFmtId="181" fontId="23" fillId="0" borderId="2" xfId="0" applyNumberFormat="1" applyFont="1" applyBorder="1" applyAlignment="1">
      <alignment vertical="center"/>
    </xf>
    <xf numFmtId="184" fontId="23" fillId="0" borderId="6" xfId="15" applyNumberFormat="1" applyFont="1" applyBorder="1" applyAlignment="1">
      <alignment vertical="center"/>
    </xf>
    <xf numFmtId="181" fontId="23" fillId="0" borderId="35" xfId="15" applyNumberFormat="1" applyFont="1" applyBorder="1" applyAlignment="1">
      <alignment vertical="center"/>
    </xf>
    <xf numFmtId="186" fontId="24" fillId="6" borderId="21" xfId="22" applyNumberFormat="1" applyFont="1" applyFill="1" applyBorder="1" applyAlignment="1" applyProtection="1">
      <alignment horizontal="center" vertical="center"/>
      <protection locked="0"/>
    </xf>
    <xf numFmtId="0" fontId="25" fillId="0" borderId="0" xfId="22" applyFont="1" applyFill="1">
      <alignment/>
      <protection/>
    </xf>
    <xf numFmtId="0" fontId="26" fillId="3" borderId="2" xfId="22" applyFont="1" applyFill="1" applyBorder="1">
      <alignment/>
      <protection/>
    </xf>
    <xf numFmtId="190" fontId="27" fillId="3" borderId="2" xfId="22" applyNumberFormat="1" applyFont="1" applyFill="1" applyBorder="1">
      <alignment/>
      <protection/>
    </xf>
    <xf numFmtId="38" fontId="28" fillId="3" borderId="21" xfId="17" applyFont="1" applyFill="1" applyBorder="1" applyAlignment="1">
      <alignment horizontal="right" vertical="center"/>
    </xf>
    <xf numFmtId="38" fontId="28" fillId="3" borderId="26" xfId="17" applyFont="1" applyFill="1" applyBorder="1" applyAlignment="1">
      <alignment horizontal="right" vertical="center"/>
    </xf>
    <xf numFmtId="38" fontId="28" fillId="3" borderId="22" xfId="17" applyFont="1" applyFill="1" applyBorder="1" applyAlignment="1">
      <alignment horizontal="right" vertical="center"/>
    </xf>
    <xf numFmtId="38" fontId="28" fillId="3" borderId="31" xfId="17" applyFont="1" applyFill="1" applyBorder="1" applyAlignment="1">
      <alignment horizontal="right" vertical="center"/>
    </xf>
    <xf numFmtId="188" fontId="28" fillId="3" borderId="33" xfId="22" applyNumberFormat="1" applyFont="1" applyFill="1" applyBorder="1" applyAlignment="1">
      <alignment horizontal="center" vertical="center"/>
      <protection/>
    </xf>
    <xf numFmtId="188" fontId="28" fillId="3" borderId="37" xfId="22" applyNumberFormat="1" applyFont="1" applyFill="1" applyBorder="1" applyAlignment="1">
      <alignment horizontal="center" vertical="center"/>
      <protection/>
    </xf>
    <xf numFmtId="38" fontId="23" fillId="3" borderId="2" xfId="17" applyFont="1" applyFill="1" applyBorder="1" applyAlignment="1">
      <alignment vertical="center"/>
    </xf>
    <xf numFmtId="181" fontId="23" fillId="3" borderId="2" xfId="15" applyNumberFormat="1" applyFont="1" applyFill="1" applyBorder="1" applyAlignment="1">
      <alignment vertical="center"/>
    </xf>
    <xf numFmtId="0" fontId="23" fillId="3" borderId="2" xfId="15" applyNumberFormat="1" applyFont="1" applyFill="1" applyBorder="1" applyAlignment="1">
      <alignment vertical="center"/>
    </xf>
    <xf numFmtId="181" fontId="23" fillId="3" borderId="2" xfId="0" applyNumberFormat="1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12" fillId="0" borderId="0" xfId="22" applyFont="1" applyAlignment="1">
      <alignment horizontal="left" vertical="center"/>
      <protection/>
    </xf>
    <xf numFmtId="0" fontId="0" fillId="7" borderId="4" xfId="0" applyFill="1" applyBorder="1" applyAlignment="1">
      <alignment vertical="center"/>
    </xf>
    <xf numFmtId="181" fontId="0" fillId="7" borderId="4" xfId="15" applyNumberFormat="1" applyFont="1" applyFill="1" applyBorder="1" applyAlignment="1">
      <alignment horizontal="center" vertical="center" wrapText="1"/>
    </xf>
    <xf numFmtId="181" fontId="0" fillId="7" borderId="7" xfId="15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/>
    </xf>
    <xf numFmtId="0" fontId="0" fillId="7" borderId="2" xfId="21" applyFill="1" applyBorder="1">
      <alignment vertical="center"/>
      <protection/>
    </xf>
    <xf numFmtId="0" fontId="23" fillId="7" borderId="2" xfId="21" applyFont="1" applyFill="1" applyBorder="1">
      <alignment vertical="center"/>
      <protection/>
    </xf>
    <xf numFmtId="38" fontId="23" fillId="7" borderId="2" xfId="17" applyFont="1" applyFill="1" applyBorder="1" applyAlignment="1">
      <alignment vertical="center"/>
    </xf>
    <xf numFmtId="181" fontId="23" fillId="7" borderId="2" xfId="15" applyNumberFormat="1" applyFont="1" applyFill="1" applyBorder="1" applyAlignment="1">
      <alignment vertical="center"/>
    </xf>
    <xf numFmtId="0" fontId="23" fillId="7" borderId="2" xfId="0" applyFont="1" applyFill="1" applyBorder="1" applyAlignment="1">
      <alignment vertical="center"/>
    </xf>
    <xf numFmtId="181" fontId="23" fillId="7" borderId="2" xfId="0" applyNumberFormat="1" applyFont="1" applyFill="1" applyBorder="1" applyAlignment="1">
      <alignment vertical="center"/>
    </xf>
    <xf numFmtId="0" fontId="23" fillId="7" borderId="6" xfId="0" applyFont="1" applyFill="1" applyBorder="1" applyAlignment="1">
      <alignment vertical="center"/>
    </xf>
    <xf numFmtId="181" fontId="23" fillId="7" borderId="35" xfId="15" applyNumberFormat="1" applyFont="1" applyFill="1" applyBorder="1" applyAlignment="1">
      <alignment vertical="center"/>
    </xf>
    <xf numFmtId="38" fontId="0" fillId="7" borderId="2" xfId="17" applyFill="1" applyBorder="1" applyAlignment="1">
      <alignment vertical="center"/>
    </xf>
    <xf numFmtId="181" fontId="0" fillId="7" borderId="2" xfId="15" applyNumberForma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181" fontId="0" fillId="7" borderId="2" xfId="0" applyNumberForma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181" fontId="0" fillId="7" borderId="35" xfId="15" applyNumberFormat="1" applyFill="1" applyBorder="1" applyAlignment="1">
      <alignment vertical="center"/>
    </xf>
    <xf numFmtId="0" fontId="0" fillId="7" borderId="6" xfId="21" applyFill="1" applyBorder="1">
      <alignment vertical="center"/>
      <protection/>
    </xf>
    <xf numFmtId="0" fontId="23" fillId="7" borderId="6" xfId="21" applyFont="1" applyFill="1" applyBorder="1">
      <alignment vertical="center"/>
      <protection/>
    </xf>
    <xf numFmtId="0" fontId="0" fillId="7" borderId="6" xfId="21" applyFont="1" applyFill="1" applyBorder="1">
      <alignment vertical="center"/>
      <protection/>
    </xf>
    <xf numFmtId="38" fontId="23" fillId="7" borderId="1" xfId="17" applyFont="1" applyFill="1" applyBorder="1" applyAlignment="1">
      <alignment vertical="center"/>
    </xf>
    <xf numFmtId="181" fontId="23" fillId="7" borderId="1" xfId="15" applyNumberFormat="1" applyFont="1" applyFill="1" applyBorder="1" applyAlignment="1">
      <alignment vertical="center"/>
    </xf>
    <xf numFmtId="38" fontId="22" fillId="0" borderId="2" xfId="17" applyFont="1" applyFill="1" applyBorder="1" applyAlignment="1">
      <alignment horizontal="right" vertical="center"/>
    </xf>
    <xf numFmtId="0" fontId="12" fillId="0" borderId="0" xfId="22" applyNumberFormat="1" applyFont="1" applyAlignment="1">
      <alignment horizontal="center"/>
      <protection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181" fontId="0" fillId="0" borderId="2" xfId="15" applyNumberFormat="1" applyFill="1" applyBorder="1" applyAlignment="1">
      <alignment vertical="center"/>
    </xf>
    <xf numFmtId="0" fontId="0" fillId="0" borderId="2" xfId="15" applyNumberFormat="1" applyFill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38" fontId="23" fillId="0" borderId="2" xfId="17" applyFont="1" applyFill="1" applyBorder="1" applyAlignment="1">
      <alignment vertical="center"/>
    </xf>
    <xf numFmtId="181" fontId="23" fillId="0" borderId="2" xfId="15" applyNumberFormat="1" applyFont="1" applyFill="1" applyBorder="1" applyAlignment="1">
      <alignment vertical="center"/>
    </xf>
    <xf numFmtId="0" fontId="23" fillId="0" borderId="2" xfId="15" applyNumberFormat="1" applyFont="1" applyFill="1" applyBorder="1" applyAlignment="1">
      <alignment vertical="center"/>
    </xf>
    <xf numFmtId="181" fontId="23" fillId="0" borderId="2" xfId="0" applyNumberFormat="1" applyFont="1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181" fontId="0" fillId="0" borderId="10" xfId="15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38" fontId="0" fillId="7" borderId="11" xfId="17" applyFill="1" applyBorder="1" applyAlignment="1">
      <alignment vertical="center"/>
    </xf>
    <xf numFmtId="181" fontId="0" fillId="7" borderId="11" xfId="15" applyNumberFormat="1" applyFill="1" applyBorder="1" applyAlignment="1">
      <alignment vertical="center"/>
    </xf>
    <xf numFmtId="181" fontId="0" fillId="7" borderId="11" xfId="0" applyNumberForma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6" xfId="21" applyFont="1" applyFill="1" applyBorder="1" applyAlignment="1">
      <alignment vertical="center" shrinkToFit="1"/>
      <protection/>
    </xf>
    <xf numFmtId="181" fontId="0" fillId="0" borderId="38" xfId="0" applyNumberFormat="1" applyFont="1" applyFill="1" applyBorder="1" applyAlignment="1">
      <alignment vertical="center"/>
    </xf>
    <xf numFmtId="38" fontId="22" fillId="2" borderId="2" xfId="17" applyFont="1" applyFill="1" applyBorder="1" applyAlignment="1">
      <alignment horizontal="right" vertical="center"/>
    </xf>
    <xf numFmtId="181" fontId="23" fillId="2" borderId="2" xfId="15" applyNumberFormat="1" applyFont="1" applyFill="1" applyBorder="1" applyAlignment="1">
      <alignment vertical="center"/>
    </xf>
    <xf numFmtId="38" fontId="0" fillId="0" borderId="2" xfId="17" applyBorder="1" applyAlignment="1">
      <alignment vertical="center"/>
    </xf>
    <xf numFmtId="2" fontId="12" fillId="5" borderId="1" xfId="22" applyNumberFormat="1" applyFont="1" applyFill="1" applyBorder="1" applyAlignment="1" applyProtection="1">
      <alignment horizontal="center"/>
      <protection locked="0"/>
    </xf>
    <xf numFmtId="2" fontId="12" fillId="5" borderId="10" xfId="22" applyNumberFormat="1" applyFont="1" applyFill="1" applyBorder="1" applyAlignment="1" applyProtection="1">
      <alignment horizontal="center"/>
      <protection locked="0"/>
    </xf>
    <xf numFmtId="186" fontId="12" fillId="5" borderId="10" xfId="22" applyNumberFormat="1" applyFont="1" applyFill="1" applyBorder="1" applyProtection="1">
      <alignment/>
      <protection locked="0"/>
    </xf>
    <xf numFmtId="186" fontId="12" fillId="5" borderId="1" xfId="22" applyNumberFormat="1" applyFont="1" applyFill="1" applyBorder="1" applyProtection="1">
      <alignment/>
      <protection locked="0"/>
    </xf>
    <xf numFmtId="0" fontId="34" fillId="0" borderId="0" xfId="22" applyFont="1" applyAlignment="1">
      <alignment horizontal="left"/>
      <protection/>
    </xf>
    <xf numFmtId="38" fontId="14" fillId="0" borderId="2" xfId="17" applyFont="1" applyFill="1" applyBorder="1" applyAlignment="1">
      <alignment vertical="center"/>
    </xf>
    <xf numFmtId="188" fontId="38" fillId="0" borderId="2" xfId="22" applyNumberFormat="1" applyFont="1" applyFill="1" applyBorder="1" applyAlignment="1">
      <alignment horizontal="right" vertical="center"/>
      <protection/>
    </xf>
    <xf numFmtId="0" fontId="14" fillId="0" borderId="2" xfId="22" applyFont="1" applyFill="1" applyBorder="1">
      <alignment/>
      <protection/>
    </xf>
    <xf numFmtId="189" fontId="18" fillId="0" borderId="25" xfId="22" applyNumberFormat="1" applyFont="1" applyFill="1" applyBorder="1">
      <alignment/>
      <protection/>
    </xf>
    <xf numFmtId="190" fontId="14" fillId="0" borderId="2" xfId="22" applyNumberFormat="1" applyFont="1" applyFill="1" applyBorder="1">
      <alignment/>
      <protection/>
    </xf>
    <xf numFmtId="185" fontId="14" fillId="0" borderId="2" xfId="22" applyNumberFormat="1" applyFont="1" applyBorder="1">
      <alignment/>
      <protection/>
    </xf>
    <xf numFmtId="38" fontId="14" fillId="0" borderId="2" xfId="17" applyFont="1" applyFill="1" applyBorder="1" applyAlignment="1" applyProtection="1">
      <alignment vertical="center"/>
      <protection locked="0"/>
    </xf>
    <xf numFmtId="0" fontId="27" fillId="0" borderId="2" xfId="22" applyFont="1" applyFill="1" applyBorder="1">
      <alignment/>
      <protection/>
    </xf>
    <xf numFmtId="190" fontId="27" fillId="0" borderId="2" xfId="22" applyNumberFormat="1" applyFont="1" applyFill="1" applyBorder="1">
      <alignment/>
      <protection/>
    </xf>
    <xf numFmtId="188" fontId="39" fillId="3" borderId="2" xfId="22" applyNumberFormat="1" applyFont="1" applyFill="1" applyBorder="1" applyAlignment="1">
      <alignment horizontal="right" vertical="center"/>
      <protection/>
    </xf>
    <xf numFmtId="0" fontId="14" fillId="0" borderId="39" xfId="22" applyFont="1" applyBorder="1" applyAlignment="1">
      <alignment horizontal="center" vertical="center"/>
      <protection/>
    </xf>
    <xf numFmtId="185" fontId="14" fillId="0" borderId="2" xfId="22" applyNumberFormat="1" applyFont="1" applyBorder="1" applyAlignment="1">
      <alignment horizontal="right" vertical="center"/>
      <protection/>
    </xf>
    <xf numFmtId="186" fontId="40" fillId="3" borderId="2" xfId="22" applyNumberFormat="1" applyFont="1" applyFill="1" applyBorder="1" applyAlignment="1" applyProtection="1">
      <alignment horizontal="center" vertical="center"/>
      <protection locked="0"/>
    </xf>
    <xf numFmtId="2" fontId="40" fillId="3" borderId="2" xfId="22" applyNumberFormat="1" applyFont="1" applyFill="1" applyBorder="1" applyAlignment="1" applyProtection="1">
      <alignment horizontal="center" vertical="center"/>
      <protection locked="0"/>
    </xf>
    <xf numFmtId="186" fontId="34" fillId="3" borderId="2" xfId="22" applyNumberFormat="1" applyFont="1" applyFill="1" applyBorder="1" applyAlignment="1" applyProtection="1">
      <alignment horizontal="center" vertical="center"/>
      <protection locked="0"/>
    </xf>
    <xf numFmtId="186" fontId="41" fillId="3" borderId="2" xfId="22" applyNumberFormat="1" applyFont="1" applyFill="1" applyBorder="1" applyAlignment="1" applyProtection="1">
      <alignment horizontal="center" vertical="center"/>
      <protection locked="0"/>
    </xf>
    <xf numFmtId="186" fontId="34" fillId="3" borderId="2" xfId="22" applyNumberFormat="1" applyFont="1" applyFill="1" applyBorder="1" applyAlignment="1" applyProtection="1" quotePrefix="1">
      <alignment horizontal="center" vertical="center"/>
      <protection locked="0"/>
    </xf>
    <xf numFmtId="181" fontId="0" fillId="3" borderId="35" xfId="15" applyNumberFormat="1" applyFill="1" applyBorder="1" applyAlignment="1">
      <alignment vertical="center"/>
    </xf>
    <xf numFmtId="2" fontId="34" fillId="3" borderId="2" xfId="22" applyNumberFormat="1" applyFont="1" applyFill="1" applyBorder="1" applyAlignment="1" applyProtection="1">
      <alignment horizontal="center" vertical="center"/>
      <protection locked="0"/>
    </xf>
    <xf numFmtId="0" fontId="35" fillId="3" borderId="2" xfId="22" applyFont="1" applyFill="1" applyBorder="1" applyAlignment="1">
      <alignment horizontal="center" vertical="center"/>
      <protection/>
    </xf>
    <xf numFmtId="38" fontId="12" fillId="5" borderId="2" xfId="17" applyFont="1" applyFill="1" applyBorder="1" applyAlignment="1">
      <alignment horizontal="center" vertical="center"/>
    </xf>
    <xf numFmtId="0" fontId="11" fillId="5" borderId="2" xfId="22" applyFont="1" applyFill="1" applyBorder="1" applyAlignment="1">
      <alignment horizontal="center" vertical="center"/>
      <protection/>
    </xf>
    <xf numFmtId="0" fontId="32" fillId="5" borderId="2" xfId="22" applyFont="1" applyFill="1" applyBorder="1" applyAlignment="1">
      <alignment horizontal="center" vertical="center" wrapText="1"/>
      <protection/>
    </xf>
    <xf numFmtId="0" fontId="30" fillId="5" borderId="2" xfId="22" applyFont="1" applyFill="1" applyBorder="1" applyAlignment="1">
      <alignment horizontal="center" vertical="center"/>
      <protection/>
    </xf>
    <xf numFmtId="2" fontId="22" fillId="5" borderId="40" xfId="22" applyNumberFormat="1" applyFont="1" applyFill="1" applyBorder="1" applyAlignment="1" applyProtection="1">
      <alignment horizontal="center"/>
      <protection locked="0"/>
    </xf>
    <xf numFmtId="0" fontId="22" fillId="0" borderId="40" xfId="0" applyFont="1" applyBorder="1" applyAlignment="1">
      <alignment horizontal="center"/>
    </xf>
    <xf numFmtId="38" fontId="36" fillId="0" borderId="0" xfId="17" applyFont="1" applyFill="1" applyBorder="1" applyAlignment="1">
      <alignment horizontal="left" vertical="center"/>
    </xf>
    <xf numFmtId="0" fontId="37" fillId="0" borderId="0" xfId="22" applyFont="1" applyFill="1" applyBorder="1" applyAlignment="1">
      <alignment horizontal="left" vertical="center"/>
      <protection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9" xfId="22" applyFont="1" applyBorder="1" applyAlignment="1">
      <alignment horizontal="center" vertical="center" wrapText="1"/>
      <protection/>
    </xf>
    <xf numFmtId="0" fontId="0" fillId="0" borderId="39" xfId="0" applyBorder="1" applyAlignment="1">
      <alignment vertical="center"/>
    </xf>
    <xf numFmtId="0" fontId="33" fillId="0" borderId="41" xfId="22" applyFont="1" applyBorder="1" applyAlignment="1">
      <alignment horizontal="center" vertical="center" wrapText="1"/>
      <protection/>
    </xf>
    <xf numFmtId="0" fontId="0" fillId="0" borderId="41" xfId="0" applyBorder="1" applyAlignment="1">
      <alignment vertical="center"/>
    </xf>
    <xf numFmtId="187" fontId="12" fillId="0" borderId="2" xfId="17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0" borderId="2" xfId="22" applyFont="1" applyBorder="1" applyAlignment="1">
      <alignment horizontal="center" vertical="center"/>
      <protection/>
    </xf>
    <xf numFmtId="0" fontId="34" fillId="5" borderId="2" xfId="22" applyFont="1" applyFill="1" applyBorder="1" applyAlignment="1">
      <alignment horizontal="center" vertical="center"/>
      <protection/>
    </xf>
    <xf numFmtId="0" fontId="34" fillId="0" borderId="42" xfId="22" applyFont="1" applyBorder="1" applyAlignment="1">
      <alignment horizontal="center" vertical="center"/>
      <protection/>
    </xf>
    <xf numFmtId="0" fontId="34" fillId="0" borderId="4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86" fontId="12" fillId="5" borderId="40" xfId="22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34" fillId="5" borderId="10" xfId="22" applyFont="1" applyFill="1" applyBorder="1" applyAlignment="1">
      <alignment horizontal="center" vertical="center"/>
      <protection/>
    </xf>
    <xf numFmtId="0" fontId="35" fillId="5" borderId="40" xfId="22" applyFont="1" applyFill="1" applyBorder="1" applyAlignment="1">
      <alignment vertical="center"/>
      <protection/>
    </xf>
    <xf numFmtId="0" fontId="34" fillId="0" borderId="1" xfId="0" applyFont="1" applyBorder="1" applyAlignment="1">
      <alignment vertical="center"/>
    </xf>
    <xf numFmtId="0" fontId="0" fillId="3" borderId="2" xfId="21" applyFont="1" applyFill="1" applyBorder="1" applyAlignment="1">
      <alignment horizontal="distributed" vertical="center"/>
      <protection/>
    </xf>
    <xf numFmtId="0" fontId="0" fillId="3" borderId="2" xfId="21" applyFill="1" applyBorder="1" applyAlignment="1">
      <alignment horizontal="distributed" vertical="center"/>
      <protection/>
    </xf>
    <xf numFmtId="181" fontId="20" fillId="2" borderId="43" xfId="15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vertical="center"/>
    </xf>
    <xf numFmtId="0" fontId="0" fillId="3" borderId="6" xfId="21" applyFont="1" applyFill="1" applyBorder="1" applyAlignment="1">
      <alignment horizontal="distributed" vertical="center"/>
      <protection/>
    </xf>
    <xf numFmtId="0" fontId="0" fillId="3" borderId="41" xfId="21" applyFont="1" applyFill="1" applyBorder="1" applyAlignment="1">
      <alignment horizontal="distributed" vertical="center"/>
      <protection/>
    </xf>
    <xf numFmtId="0" fontId="0" fillId="3" borderId="3" xfId="21" applyFont="1" applyFill="1" applyBorder="1" applyAlignment="1">
      <alignment horizontal="distributed" vertical="center"/>
      <protection/>
    </xf>
    <xf numFmtId="0" fontId="0" fillId="3" borderId="8" xfId="21" applyFont="1" applyFill="1" applyBorder="1" applyAlignment="1">
      <alignment horizontal="distributed" vertical="center"/>
      <protection/>
    </xf>
    <xf numFmtId="0" fontId="0" fillId="3" borderId="44" xfId="21" applyFont="1" applyFill="1" applyBorder="1" applyAlignment="1">
      <alignment horizontal="distributed" vertical="center"/>
      <protection/>
    </xf>
    <xf numFmtId="0" fontId="0" fillId="0" borderId="45" xfId="0" applyBorder="1" applyAlignment="1">
      <alignment horizontal="distributed" vertical="center"/>
    </xf>
    <xf numFmtId="0" fontId="23" fillId="3" borderId="6" xfId="21" applyFont="1" applyFill="1" applyBorder="1" applyAlignment="1">
      <alignment horizontal="distributed" vertical="center"/>
      <protection/>
    </xf>
    <xf numFmtId="0" fontId="23" fillId="3" borderId="41" xfId="21" applyFont="1" applyFill="1" applyBorder="1" applyAlignment="1">
      <alignment horizontal="distributed" vertical="center"/>
      <protection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0" fillId="2" borderId="10" xfId="17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2" borderId="10" xfId="17" applyFont="1" applyFill="1" applyBorder="1" applyAlignment="1">
      <alignment horizontal="center" vertical="center" wrapText="1"/>
    </xf>
    <xf numFmtId="38" fontId="0" fillId="2" borderId="40" xfId="17" applyFont="1" applyFill="1" applyBorder="1" applyAlignment="1">
      <alignment horizontal="center" vertical="center" wrapText="1"/>
    </xf>
    <xf numFmtId="181" fontId="0" fillId="2" borderId="3" xfId="15" applyNumberFormat="1" applyFont="1" applyFill="1" applyBorder="1" applyAlignment="1">
      <alignment horizontal="center" vertical="center" wrapText="1"/>
    </xf>
    <xf numFmtId="181" fontId="0" fillId="2" borderId="40" xfId="1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2" borderId="10" xfId="21" applyFill="1" applyBorder="1" applyAlignment="1">
      <alignment vertical="center" wrapText="1"/>
      <protection/>
    </xf>
    <xf numFmtId="0" fontId="0" fillId="2" borderId="4" xfId="21" applyFill="1" applyBorder="1" applyAlignment="1">
      <alignment vertical="center" wrapText="1"/>
      <protection/>
    </xf>
    <xf numFmtId="0" fontId="0" fillId="0" borderId="7" xfId="0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3" fillId="3" borderId="2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horizontal="center" vertical="center"/>
      <protection/>
    </xf>
    <xf numFmtId="0" fontId="0" fillId="3" borderId="2" xfId="21" applyFill="1" applyBorder="1" applyAlignment="1">
      <alignment horizontal="center" vertical="center"/>
      <protection/>
    </xf>
    <xf numFmtId="0" fontId="21" fillId="0" borderId="7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181" fontId="20" fillId="7" borderId="43" xfId="15" applyNumberFormat="1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23" fillId="7" borderId="2" xfId="21" applyFont="1" applyFill="1" applyBorder="1" applyAlignment="1">
      <alignment horizontal="center" vertical="center"/>
      <protection/>
    </xf>
    <xf numFmtId="0" fontId="0" fillId="7" borderId="6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38" fontId="0" fillId="7" borderId="10" xfId="17" applyFill="1" applyBorder="1" applyAlignment="1">
      <alignment vertical="center"/>
    </xf>
    <xf numFmtId="0" fontId="0" fillId="7" borderId="40" xfId="0" applyFill="1" applyBorder="1" applyAlignment="1">
      <alignment vertical="center"/>
    </xf>
    <xf numFmtId="38" fontId="0" fillId="7" borderId="10" xfId="17" applyFont="1" applyFill="1" applyBorder="1" applyAlignment="1">
      <alignment horizontal="center" vertical="center" wrapText="1"/>
    </xf>
    <xf numFmtId="38" fontId="0" fillId="7" borderId="40" xfId="17" applyFont="1" applyFill="1" applyBorder="1" applyAlignment="1">
      <alignment horizontal="center" vertical="center" wrapText="1"/>
    </xf>
    <xf numFmtId="181" fontId="0" fillId="7" borderId="3" xfId="15" applyNumberFormat="1" applyFont="1" applyFill="1" applyBorder="1" applyAlignment="1">
      <alignment horizontal="center" vertical="center" wrapText="1"/>
    </xf>
    <xf numFmtId="181" fontId="0" fillId="7" borderId="40" xfId="15" applyNumberFormat="1" applyFont="1" applyFill="1" applyBorder="1" applyAlignment="1">
      <alignment horizontal="center" vertical="center" wrapText="1"/>
    </xf>
    <xf numFmtId="0" fontId="0" fillId="7" borderId="40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46" xfId="0" applyFill="1" applyBorder="1" applyAlignment="1">
      <alignment vertical="center" wrapText="1"/>
    </xf>
    <xf numFmtId="0" fontId="21" fillId="0" borderId="7" xfId="0" applyFont="1" applyBorder="1" applyAlignment="1">
      <alignment horizontal="center" vertical="top" shrinkToFit="1"/>
    </xf>
    <xf numFmtId="0" fontId="22" fillId="0" borderId="7" xfId="0" applyFont="1" applyBorder="1" applyAlignment="1">
      <alignment horizontal="center" vertical="center" shrinkToFit="1"/>
    </xf>
    <xf numFmtId="0" fontId="0" fillId="7" borderId="10" xfId="21" applyFill="1" applyBorder="1" applyAlignment="1">
      <alignment vertical="center" wrapText="1"/>
      <protection/>
    </xf>
    <xf numFmtId="0" fontId="0" fillId="7" borderId="1" xfId="0" applyFill="1" applyBorder="1" applyAlignment="1">
      <alignment vertical="center"/>
    </xf>
    <xf numFmtId="0" fontId="0" fillId="7" borderId="4" xfId="21" applyFill="1" applyBorder="1" applyAlignment="1">
      <alignment vertical="center" wrapText="1"/>
      <protection/>
    </xf>
    <xf numFmtId="0" fontId="0" fillId="7" borderId="0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42" xfId="0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2" xfId="21" applyFont="1" applyFill="1" applyBorder="1" applyAlignment="1">
      <alignment horizontal="distributed" vertical="center"/>
      <protection/>
    </xf>
    <xf numFmtId="0" fontId="0" fillId="7" borderId="2" xfId="21" applyFill="1" applyBorder="1" applyAlignment="1">
      <alignment horizontal="distributed" vertical="center"/>
      <protection/>
    </xf>
    <xf numFmtId="0" fontId="0" fillId="7" borderId="6" xfId="21" applyFont="1" applyFill="1" applyBorder="1" applyAlignment="1">
      <alignment horizontal="distributed" vertical="center"/>
      <protection/>
    </xf>
    <xf numFmtId="0" fontId="0" fillId="7" borderId="41" xfId="21" applyFont="1" applyFill="1" applyBorder="1" applyAlignment="1">
      <alignment horizontal="distributed" vertical="center"/>
      <protection/>
    </xf>
    <xf numFmtId="0" fontId="0" fillId="7" borderId="3" xfId="21" applyFont="1" applyFill="1" applyBorder="1" applyAlignment="1">
      <alignment horizontal="distributed" vertical="center"/>
      <protection/>
    </xf>
    <xf numFmtId="0" fontId="0" fillId="7" borderId="8" xfId="21" applyFont="1" applyFill="1" applyBorder="1" applyAlignment="1">
      <alignment horizontal="distributed" vertical="center"/>
      <protection/>
    </xf>
    <xf numFmtId="0" fontId="0" fillId="7" borderId="44" xfId="21" applyFont="1" applyFill="1" applyBorder="1" applyAlignment="1">
      <alignment horizontal="distributed" vertical="center"/>
      <protection/>
    </xf>
    <xf numFmtId="0" fontId="0" fillId="7" borderId="45" xfId="0" applyFill="1" applyBorder="1" applyAlignment="1">
      <alignment horizontal="distributed" vertical="center"/>
    </xf>
    <xf numFmtId="0" fontId="23" fillId="7" borderId="6" xfId="21" applyFont="1" applyFill="1" applyBorder="1" applyAlignment="1">
      <alignment horizontal="distributed" vertical="center"/>
      <protection/>
    </xf>
    <xf numFmtId="0" fontId="23" fillId="7" borderId="41" xfId="21" applyFont="1" applyFill="1" applyBorder="1" applyAlignment="1">
      <alignment horizontal="distributed" vertical="center"/>
      <protection/>
    </xf>
    <xf numFmtId="0" fontId="0" fillId="7" borderId="2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2" xfId="21" applyFont="1" applyFill="1" applyBorder="1" applyAlignment="1">
      <alignment horizontal="center" vertical="center"/>
      <protection/>
    </xf>
    <xf numFmtId="0" fontId="0" fillId="7" borderId="2" xfId="21" applyFill="1" applyBorder="1" applyAlignment="1">
      <alignment horizontal="center" vertical="center"/>
      <protection/>
    </xf>
    <xf numFmtId="2" fontId="12" fillId="5" borderId="21" xfId="22" applyNumberFormat="1" applyFont="1" applyFill="1" applyBorder="1" applyAlignment="1" applyProtection="1">
      <alignment horizontal="center" vertical="center"/>
      <protection locked="0"/>
    </xf>
    <xf numFmtId="0" fontId="11" fillId="5" borderId="47" xfId="22" applyFont="1" applyFill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13" fillId="0" borderId="10" xfId="22" applyFont="1" applyBorder="1" applyAlignment="1">
      <alignment horizontal="center" vertical="center" wrapText="1"/>
      <protection/>
    </xf>
    <xf numFmtId="0" fontId="13" fillId="0" borderId="1" xfId="22" applyFont="1" applyBorder="1" applyAlignment="1">
      <alignment horizontal="center" vertical="center" wrapText="1"/>
      <protection/>
    </xf>
    <xf numFmtId="187" fontId="12" fillId="0" borderId="10" xfId="17" applyNumberFormat="1" applyFont="1" applyBorder="1" applyAlignment="1">
      <alignment horizontal="center" vertical="center"/>
    </xf>
    <xf numFmtId="187" fontId="12" fillId="0" borderId="1" xfId="17" applyNumberFormat="1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38" fontId="8" fillId="0" borderId="21" xfId="17" applyFont="1" applyFill="1" applyBorder="1" applyAlignment="1">
      <alignment horizontal="center" vertical="center"/>
    </xf>
    <xf numFmtId="0" fontId="9" fillId="0" borderId="47" xfId="22" applyFont="1" applyFill="1" applyBorder="1" applyAlignment="1">
      <alignment horizontal="center" vertical="center"/>
      <protection/>
    </xf>
    <xf numFmtId="38" fontId="12" fillId="5" borderId="48" xfId="17" applyFont="1" applyFill="1" applyBorder="1" applyAlignment="1">
      <alignment horizontal="center" vertical="center"/>
    </xf>
    <xf numFmtId="0" fontId="11" fillId="5" borderId="14" xfId="22" applyFont="1" applyFill="1" applyBorder="1" applyAlignment="1">
      <alignment horizontal="center" vertical="center"/>
      <protection/>
    </xf>
    <xf numFmtId="0" fontId="11" fillId="5" borderId="16" xfId="22" applyFont="1" applyFill="1" applyBorder="1" applyAlignment="1">
      <alignment horizontal="center" vertical="center"/>
      <protection/>
    </xf>
    <xf numFmtId="38" fontId="12" fillId="5" borderId="49" xfId="17" applyFont="1" applyFill="1" applyBorder="1" applyAlignment="1">
      <alignment horizontal="center" vertical="center"/>
    </xf>
    <xf numFmtId="0" fontId="11" fillId="5" borderId="32" xfId="22" applyFont="1" applyFill="1" applyBorder="1" applyAlignment="1">
      <alignment horizontal="center" vertical="center"/>
      <protection/>
    </xf>
    <xf numFmtId="0" fontId="12" fillId="5" borderId="12" xfId="22" applyFont="1" applyFill="1" applyBorder="1" applyAlignment="1">
      <alignment horizontal="center" vertical="center"/>
      <protection/>
    </xf>
    <xf numFmtId="0" fontId="11" fillId="5" borderId="50" xfId="22" applyFont="1" applyFill="1" applyBorder="1" applyAlignment="1">
      <alignment horizontal="center" vertical="center"/>
      <protection/>
    </xf>
    <xf numFmtId="0" fontId="12" fillId="5" borderId="51" xfId="22" applyFont="1" applyFill="1" applyBorder="1" applyAlignment="1">
      <alignment horizontal="center" vertical="center"/>
      <protection/>
    </xf>
    <xf numFmtId="0" fontId="11" fillId="5" borderId="5" xfId="22" applyFont="1" applyFill="1" applyBorder="1" applyAlignment="1">
      <alignment vertical="center"/>
      <protection/>
    </xf>
    <xf numFmtId="0" fontId="12" fillId="5" borderId="52" xfId="22" applyFont="1" applyFill="1" applyBorder="1" applyAlignment="1">
      <alignment horizontal="center" vertical="center"/>
      <protection/>
    </xf>
    <xf numFmtId="0" fontId="11" fillId="5" borderId="53" xfId="22" applyFont="1" applyFill="1" applyBorder="1" applyAlignment="1">
      <alignment vertical="center"/>
      <protection/>
    </xf>
    <xf numFmtId="0" fontId="29" fillId="5" borderId="54" xfId="22" applyFont="1" applyFill="1" applyBorder="1" applyAlignment="1">
      <alignment horizontal="center" vertical="center" wrapText="1"/>
      <protection/>
    </xf>
    <xf numFmtId="0" fontId="29" fillId="5" borderId="55" xfId="22" applyFont="1" applyFill="1" applyBorder="1" applyAlignment="1">
      <alignment horizontal="center" vertical="center"/>
      <protection/>
    </xf>
    <xf numFmtId="0" fontId="29" fillId="5" borderId="56" xfId="22" applyFont="1" applyFill="1" applyBorder="1" applyAlignment="1">
      <alignment horizontal="center" vertical="center"/>
      <protection/>
    </xf>
    <xf numFmtId="38" fontId="12" fillId="5" borderId="57" xfId="17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3" xfId="22" applyFont="1" applyBorder="1" applyAlignment="1">
      <alignment horizontal="center" vertical="center" wrapText="1"/>
      <protection/>
    </xf>
    <xf numFmtId="0" fontId="12" fillId="0" borderId="5" xfId="22" applyFont="1" applyBorder="1" applyAlignment="1">
      <alignment horizontal="center" vertical="center" wrapText="1"/>
      <protection/>
    </xf>
    <xf numFmtId="0" fontId="13" fillId="0" borderId="34" xfId="22" applyFont="1" applyBorder="1" applyAlignment="1">
      <alignment horizontal="center" vertical="center" wrapText="1"/>
      <protection/>
    </xf>
    <xf numFmtId="0" fontId="13" fillId="0" borderId="59" xfId="22" applyFont="1" applyBorder="1" applyAlignment="1">
      <alignment horizontal="center" vertical="center" wrapText="1"/>
      <protection/>
    </xf>
    <xf numFmtId="38" fontId="19" fillId="3" borderId="21" xfId="17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38" fontId="14" fillId="0" borderId="21" xfId="17" applyFont="1" applyBorder="1" applyAlignment="1">
      <alignment horizontal="right" vertical="center"/>
    </xf>
    <xf numFmtId="0" fontId="0" fillId="2" borderId="2" xfId="21" applyFill="1" applyBorder="1" applyAlignment="1">
      <alignment vertical="center" wrapText="1"/>
      <protection/>
    </xf>
    <xf numFmtId="38" fontId="0" fillId="2" borderId="2" xfId="17" applyFill="1" applyBorder="1" applyAlignment="1">
      <alignment horizontal="center" vertical="center"/>
    </xf>
    <xf numFmtId="38" fontId="0" fillId="2" borderId="1" xfId="17" applyFont="1" applyFill="1" applyBorder="1" applyAlignment="1">
      <alignment horizontal="center" vertical="center" wrapText="1"/>
    </xf>
    <xf numFmtId="181" fontId="0" fillId="2" borderId="10" xfId="15" applyNumberFormat="1" applyFont="1" applyFill="1" applyBorder="1" applyAlignment="1">
      <alignment horizontal="center" vertical="center" wrapText="1"/>
    </xf>
    <xf numFmtId="38" fontId="0" fillId="2" borderId="2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20.11市町特定健診等実施状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87"/>
  <sheetViews>
    <sheetView tabSelected="1" view="pageBreakPreview" zoomScale="60" zoomScaleNormal="75" workbookViewId="0" topLeftCell="A1">
      <selection activeCell="J8" sqref="J8"/>
    </sheetView>
  </sheetViews>
  <sheetFormatPr defaultColWidth="9.00390625" defaultRowHeight="15.75" customHeight="1"/>
  <cols>
    <col min="1" max="1" width="8.25390625" style="43" customWidth="1"/>
    <col min="2" max="2" width="14.875" style="86" customWidth="1"/>
    <col min="3" max="3" width="16.75390625" style="87" customWidth="1"/>
    <col min="4" max="4" width="17.625" style="87" customWidth="1"/>
    <col min="5" max="5" width="17.625" style="86" customWidth="1"/>
    <col min="6" max="6" width="17.625" style="42" customWidth="1"/>
    <col min="7" max="8" width="17.625" style="43" customWidth="1"/>
    <col min="9" max="9" width="17.625" style="42" customWidth="1"/>
    <col min="10" max="10" width="17.625" style="43" customWidth="1"/>
    <col min="11" max="16384" width="9.00390625" style="43" customWidth="1"/>
  </cols>
  <sheetData>
    <row r="1" spans="1:10" ht="33" customHeight="1">
      <c r="A1" s="214" t="s">
        <v>191</v>
      </c>
      <c r="B1" s="215"/>
      <c r="C1" s="215"/>
      <c r="D1" s="215"/>
      <c r="E1" s="215"/>
      <c r="F1" s="216"/>
      <c r="G1" s="216"/>
      <c r="H1" s="217"/>
      <c r="I1" s="217"/>
      <c r="J1" s="217"/>
    </row>
    <row r="2" spans="1:10" ht="22.5" customHeight="1">
      <c r="A2" s="185" t="s">
        <v>165</v>
      </c>
      <c r="B2" s="184" t="s">
        <v>165</v>
      </c>
      <c r="C2" s="208" t="s">
        <v>2</v>
      </c>
      <c r="D2" s="225" t="s">
        <v>170</v>
      </c>
      <c r="E2" s="225"/>
      <c r="F2" s="219"/>
      <c r="G2" s="226" t="s">
        <v>172</v>
      </c>
      <c r="H2" s="227"/>
      <c r="I2" s="227"/>
      <c r="J2" s="228"/>
    </row>
    <row r="3" spans="1:10" s="48" customFormat="1" ht="14.25" customHeight="1">
      <c r="A3" s="229" t="s">
        <v>190</v>
      </c>
      <c r="B3" s="212" t="s">
        <v>82</v>
      </c>
      <c r="C3" s="209"/>
      <c r="D3" s="231" t="s">
        <v>90</v>
      </c>
      <c r="E3" s="210" t="s">
        <v>168</v>
      </c>
      <c r="F3" s="218" t="s">
        <v>171</v>
      </c>
      <c r="G3" s="220" t="s">
        <v>169</v>
      </c>
      <c r="H3" s="222" t="s">
        <v>87</v>
      </c>
      <c r="I3" s="224" t="s">
        <v>58</v>
      </c>
      <c r="J3" s="224" t="s">
        <v>91</v>
      </c>
    </row>
    <row r="4" spans="1:10" s="48" customFormat="1" ht="10.5" customHeight="1">
      <c r="A4" s="230"/>
      <c r="B4" s="213"/>
      <c r="C4" s="209"/>
      <c r="D4" s="232"/>
      <c r="E4" s="211"/>
      <c r="F4" s="219"/>
      <c r="G4" s="221"/>
      <c r="H4" s="223"/>
      <c r="I4" s="223"/>
      <c r="J4" s="223"/>
    </row>
    <row r="5" spans="1:10" s="48" customFormat="1" ht="30" customHeight="1">
      <c r="A5" s="186" t="s">
        <v>165</v>
      </c>
      <c r="B5" s="183" t="s">
        <v>165</v>
      </c>
      <c r="C5" s="209"/>
      <c r="D5" s="233"/>
      <c r="E5" s="211"/>
      <c r="F5" s="219"/>
      <c r="G5" s="221"/>
      <c r="H5" s="223"/>
      <c r="I5" s="223"/>
      <c r="J5" s="223"/>
    </row>
    <row r="6" spans="1:13" ht="28.5" customHeight="1">
      <c r="A6" s="200">
        <v>1</v>
      </c>
      <c r="B6" s="201" t="s">
        <v>92</v>
      </c>
      <c r="C6" s="188">
        <v>253479</v>
      </c>
      <c r="D6" s="188">
        <v>78727</v>
      </c>
      <c r="E6" s="189">
        <f aca="true" t="shared" si="0" ref="E6:E47">D6/C6*100</f>
        <v>31.058588679930093</v>
      </c>
      <c r="F6" s="190">
        <f aca="true" t="shared" si="1" ref="F6:F46">RANK(E6,$E$6:$E$46)</f>
        <v>31</v>
      </c>
      <c r="G6" s="191">
        <v>65</v>
      </c>
      <c r="H6" s="192">
        <f aca="true" t="shared" si="2" ref="H6:H47">E6/G6*100</f>
        <v>47.78244412296937</v>
      </c>
      <c r="I6" s="190">
        <f aca="true" t="shared" si="3" ref="I6:I46">RANK(H6,$H$6:$H$46)</f>
        <v>31</v>
      </c>
      <c r="J6" s="193">
        <f aca="true" t="shared" si="4" ref="J6:J46">ROUND(+C6*G6/100,0)</f>
        <v>164761</v>
      </c>
      <c r="L6" s="43" t="s">
        <v>63</v>
      </c>
      <c r="M6" t="s">
        <v>68</v>
      </c>
    </row>
    <row r="7" spans="1:13" ht="28.5" customHeight="1">
      <c r="A7" s="202">
        <v>2</v>
      </c>
      <c r="B7" s="201" t="s">
        <v>93</v>
      </c>
      <c r="C7" s="188">
        <v>90011</v>
      </c>
      <c r="D7" s="188">
        <v>29820</v>
      </c>
      <c r="E7" s="189">
        <f t="shared" si="0"/>
        <v>33.129284198597944</v>
      </c>
      <c r="F7" s="190">
        <f t="shared" si="1"/>
        <v>21</v>
      </c>
      <c r="G7" s="191">
        <v>66</v>
      </c>
      <c r="H7" s="192">
        <f t="shared" si="2"/>
        <v>50.195885149390826</v>
      </c>
      <c r="I7" s="190">
        <f t="shared" si="3"/>
        <v>25</v>
      </c>
      <c r="J7" s="193">
        <f t="shared" si="4"/>
        <v>59407</v>
      </c>
      <c r="L7" s="43" t="s">
        <v>63</v>
      </c>
      <c r="M7" t="s">
        <v>69</v>
      </c>
    </row>
    <row r="8" spans="1:13" ht="28.5" customHeight="1">
      <c r="A8" s="202">
        <v>3</v>
      </c>
      <c r="B8" s="201" t="s">
        <v>94</v>
      </c>
      <c r="C8" s="194">
        <v>80978</v>
      </c>
      <c r="D8" s="194">
        <v>31727</v>
      </c>
      <c r="E8" s="189">
        <f t="shared" si="0"/>
        <v>39.1797772234434</v>
      </c>
      <c r="F8" s="190">
        <f t="shared" si="1"/>
        <v>8</v>
      </c>
      <c r="G8" s="191">
        <v>65</v>
      </c>
      <c r="H8" s="192">
        <f t="shared" si="2"/>
        <v>60.27658034375908</v>
      </c>
      <c r="I8" s="190">
        <f t="shared" si="3"/>
        <v>8</v>
      </c>
      <c r="J8" s="193">
        <f t="shared" si="4"/>
        <v>52636</v>
      </c>
      <c r="L8" s="43" t="s">
        <v>63</v>
      </c>
      <c r="M8" t="s">
        <v>70</v>
      </c>
    </row>
    <row r="9" spans="1:13" ht="28.5" customHeight="1">
      <c r="A9" s="202">
        <v>4</v>
      </c>
      <c r="B9" s="201" t="s">
        <v>95</v>
      </c>
      <c r="C9" s="188">
        <v>47558</v>
      </c>
      <c r="D9" s="188">
        <v>11112</v>
      </c>
      <c r="E9" s="189">
        <f t="shared" si="0"/>
        <v>23.365154127591573</v>
      </c>
      <c r="F9" s="190">
        <f t="shared" si="1"/>
        <v>40</v>
      </c>
      <c r="G9" s="191">
        <v>65</v>
      </c>
      <c r="H9" s="192">
        <f t="shared" si="2"/>
        <v>35.946390965525495</v>
      </c>
      <c r="I9" s="190">
        <f t="shared" si="3"/>
        <v>40</v>
      </c>
      <c r="J9" s="193">
        <f t="shared" si="4"/>
        <v>30913</v>
      </c>
      <c r="L9" s="43" t="s">
        <v>63</v>
      </c>
      <c r="M9" t="s">
        <v>71</v>
      </c>
    </row>
    <row r="10" spans="1:13" ht="28.5" customHeight="1">
      <c r="A10" s="202">
        <v>5</v>
      </c>
      <c r="B10" s="201" t="s">
        <v>96</v>
      </c>
      <c r="C10" s="194">
        <v>69112</v>
      </c>
      <c r="D10" s="194">
        <v>22204</v>
      </c>
      <c r="E10" s="189">
        <f t="shared" si="0"/>
        <v>32.127561060307904</v>
      </c>
      <c r="F10" s="190">
        <f t="shared" si="1"/>
        <v>28</v>
      </c>
      <c r="G10" s="191">
        <v>65</v>
      </c>
      <c r="H10" s="192">
        <f t="shared" si="2"/>
        <v>49.42701701585832</v>
      </c>
      <c r="I10" s="190">
        <f t="shared" si="3"/>
        <v>28</v>
      </c>
      <c r="J10" s="193">
        <f t="shared" si="4"/>
        <v>44923</v>
      </c>
      <c r="L10" s="43" t="s">
        <v>63</v>
      </c>
      <c r="M10" t="s">
        <v>70</v>
      </c>
    </row>
    <row r="11" spans="1:13" ht="28.5" customHeight="1">
      <c r="A11" s="202">
        <v>6</v>
      </c>
      <c r="B11" s="201" t="s">
        <v>97</v>
      </c>
      <c r="C11" s="188">
        <v>9573</v>
      </c>
      <c r="D11" s="188">
        <v>2823</v>
      </c>
      <c r="E11" s="189">
        <f t="shared" si="0"/>
        <v>29.489188342212476</v>
      </c>
      <c r="F11" s="190">
        <f t="shared" si="1"/>
        <v>35</v>
      </c>
      <c r="G11" s="191">
        <v>65</v>
      </c>
      <c r="H11" s="192">
        <f t="shared" si="2"/>
        <v>45.36798206494227</v>
      </c>
      <c r="I11" s="190">
        <f t="shared" si="3"/>
        <v>35</v>
      </c>
      <c r="J11" s="193">
        <f t="shared" si="4"/>
        <v>6222</v>
      </c>
      <c r="L11" s="43" t="s">
        <v>63</v>
      </c>
      <c r="M11" t="s">
        <v>72</v>
      </c>
    </row>
    <row r="12" spans="1:13" ht="28.5" customHeight="1">
      <c r="A12" s="202">
        <v>7</v>
      </c>
      <c r="B12" s="201" t="s">
        <v>98</v>
      </c>
      <c r="C12" s="188">
        <v>15351</v>
      </c>
      <c r="D12" s="188">
        <v>5714</v>
      </c>
      <c r="E12" s="189">
        <f t="shared" si="0"/>
        <v>37.22233079278222</v>
      </c>
      <c r="F12" s="190">
        <f t="shared" si="1"/>
        <v>14</v>
      </c>
      <c r="G12" s="191">
        <v>65</v>
      </c>
      <c r="H12" s="192">
        <f t="shared" si="2"/>
        <v>57.265124296588034</v>
      </c>
      <c r="I12" s="190">
        <f t="shared" si="3"/>
        <v>14</v>
      </c>
      <c r="J12" s="193">
        <f t="shared" si="4"/>
        <v>9978</v>
      </c>
      <c r="L12" s="43" t="s">
        <v>63</v>
      </c>
      <c r="M12" t="s">
        <v>70</v>
      </c>
    </row>
    <row r="13" spans="1:13" ht="28.5" customHeight="1">
      <c r="A13" s="202">
        <v>8</v>
      </c>
      <c r="B13" s="201" t="s">
        <v>99</v>
      </c>
      <c r="C13" s="188">
        <v>32485</v>
      </c>
      <c r="D13" s="188">
        <v>10120</v>
      </c>
      <c r="E13" s="189">
        <f t="shared" si="0"/>
        <v>31.152839772202555</v>
      </c>
      <c r="F13" s="190">
        <f t="shared" si="1"/>
        <v>30</v>
      </c>
      <c r="G13" s="191">
        <v>65</v>
      </c>
      <c r="H13" s="192">
        <f t="shared" si="2"/>
        <v>47.927445803388544</v>
      </c>
      <c r="I13" s="190">
        <f t="shared" si="3"/>
        <v>30</v>
      </c>
      <c r="J13" s="193">
        <f t="shared" si="4"/>
        <v>21115</v>
      </c>
      <c r="L13" s="43" t="s">
        <v>63</v>
      </c>
      <c r="M13" t="s">
        <v>73</v>
      </c>
    </row>
    <row r="14" spans="1:13" ht="28.5" customHeight="1">
      <c r="A14" s="202">
        <v>9</v>
      </c>
      <c r="B14" s="201" t="s">
        <v>100</v>
      </c>
      <c r="C14" s="188">
        <v>6303</v>
      </c>
      <c r="D14" s="188">
        <v>2815</v>
      </c>
      <c r="E14" s="189">
        <f t="shared" si="0"/>
        <v>44.66127240996351</v>
      </c>
      <c r="F14" s="190">
        <f t="shared" si="1"/>
        <v>2</v>
      </c>
      <c r="G14" s="191">
        <v>65</v>
      </c>
      <c r="H14" s="192">
        <f t="shared" si="2"/>
        <v>68.70964986148232</v>
      </c>
      <c r="I14" s="190">
        <f t="shared" si="3"/>
        <v>2</v>
      </c>
      <c r="J14" s="193">
        <f t="shared" si="4"/>
        <v>4097</v>
      </c>
      <c r="L14" s="43" t="s">
        <v>63</v>
      </c>
      <c r="M14" t="s">
        <v>74</v>
      </c>
    </row>
    <row r="15" spans="1:13" ht="28.5" customHeight="1">
      <c r="A15" s="202">
        <v>11</v>
      </c>
      <c r="B15" s="201" t="s">
        <v>101</v>
      </c>
      <c r="C15" s="188">
        <v>47943</v>
      </c>
      <c r="D15" s="188">
        <v>15795</v>
      </c>
      <c r="E15" s="189">
        <f t="shared" si="0"/>
        <v>32.94537262999812</v>
      </c>
      <c r="F15" s="190">
        <f t="shared" si="1"/>
        <v>24</v>
      </c>
      <c r="G15" s="191">
        <v>65</v>
      </c>
      <c r="H15" s="192">
        <f t="shared" si="2"/>
        <v>50.68518866153556</v>
      </c>
      <c r="I15" s="190">
        <f t="shared" si="3"/>
        <v>23</v>
      </c>
      <c r="J15" s="193">
        <f t="shared" si="4"/>
        <v>31163</v>
      </c>
      <c r="L15" s="43" t="s">
        <v>63</v>
      </c>
      <c r="M15" t="s">
        <v>71</v>
      </c>
    </row>
    <row r="16" spans="1:13" ht="28.5" customHeight="1">
      <c r="A16" s="203">
        <v>13</v>
      </c>
      <c r="B16" s="201" t="s">
        <v>102</v>
      </c>
      <c r="C16" s="188">
        <v>8860</v>
      </c>
      <c r="D16" s="188">
        <v>3042</v>
      </c>
      <c r="E16" s="189">
        <f t="shared" si="0"/>
        <v>34.33408577878104</v>
      </c>
      <c r="F16" s="195">
        <f t="shared" si="1"/>
        <v>20</v>
      </c>
      <c r="G16" s="191">
        <v>65</v>
      </c>
      <c r="H16" s="196">
        <f t="shared" si="2"/>
        <v>52.82167042889391</v>
      </c>
      <c r="I16" s="195">
        <f t="shared" si="3"/>
        <v>20</v>
      </c>
      <c r="J16" s="193">
        <f t="shared" si="4"/>
        <v>5759</v>
      </c>
      <c r="L16" s="43" t="s">
        <v>63</v>
      </c>
      <c r="M16" t="s">
        <v>74</v>
      </c>
    </row>
    <row r="17" spans="1:13" ht="28.5" customHeight="1">
      <c r="A17" s="202">
        <v>14</v>
      </c>
      <c r="B17" s="201" t="s">
        <v>103</v>
      </c>
      <c r="C17" s="188">
        <v>8136</v>
      </c>
      <c r="D17" s="188">
        <v>2812</v>
      </c>
      <c r="E17" s="189">
        <f t="shared" si="0"/>
        <v>34.56243854473943</v>
      </c>
      <c r="F17" s="190">
        <f t="shared" si="1"/>
        <v>19</v>
      </c>
      <c r="G17" s="191">
        <v>65</v>
      </c>
      <c r="H17" s="192">
        <f t="shared" si="2"/>
        <v>53.17298237652219</v>
      </c>
      <c r="I17" s="190">
        <f t="shared" si="3"/>
        <v>19</v>
      </c>
      <c r="J17" s="193">
        <f t="shared" si="4"/>
        <v>5288</v>
      </c>
      <c r="L17" s="43" t="s">
        <v>63</v>
      </c>
      <c r="M17" t="s">
        <v>75</v>
      </c>
    </row>
    <row r="18" spans="1:13" ht="28.5" customHeight="1">
      <c r="A18" s="202">
        <v>15</v>
      </c>
      <c r="B18" s="201" t="s">
        <v>104</v>
      </c>
      <c r="C18" s="188">
        <v>38514</v>
      </c>
      <c r="D18" s="188">
        <v>13892</v>
      </c>
      <c r="E18" s="189">
        <f t="shared" si="0"/>
        <v>36.07000051929168</v>
      </c>
      <c r="F18" s="190">
        <f t="shared" si="1"/>
        <v>17</v>
      </c>
      <c r="G18" s="191">
        <v>65</v>
      </c>
      <c r="H18" s="192">
        <f t="shared" si="2"/>
        <v>55.49230849121797</v>
      </c>
      <c r="I18" s="190">
        <f t="shared" si="3"/>
        <v>17</v>
      </c>
      <c r="J18" s="193">
        <f t="shared" si="4"/>
        <v>25034</v>
      </c>
      <c r="L18" s="43" t="s">
        <v>63</v>
      </c>
      <c r="M18" t="s">
        <v>73</v>
      </c>
    </row>
    <row r="19" spans="1:13" ht="28.5" customHeight="1">
      <c r="A19" s="202">
        <v>16</v>
      </c>
      <c r="B19" s="201" t="s">
        <v>105</v>
      </c>
      <c r="C19" s="188">
        <v>16036</v>
      </c>
      <c r="D19" s="188">
        <v>3965</v>
      </c>
      <c r="E19" s="189">
        <f t="shared" si="0"/>
        <v>24.72561736093789</v>
      </c>
      <c r="F19" s="190">
        <f t="shared" si="1"/>
        <v>39</v>
      </c>
      <c r="G19" s="191">
        <v>65</v>
      </c>
      <c r="H19" s="192">
        <f t="shared" si="2"/>
        <v>38.039411324519826</v>
      </c>
      <c r="I19" s="190">
        <f t="shared" si="3"/>
        <v>39</v>
      </c>
      <c r="J19" s="193">
        <f t="shared" si="4"/>
        <v>10423</v>
      </c>
      <c r="L19" s="43" t="s">
        <v>63</v>
      </c>
      <c r="M19" t="s">
        <v>75</v>
      </c>
    </row>
    <row r="20" spans="1:13" ht="28.5" customHeight="1">
      <c r="A20" s="204">
        <v>17</v>
      </c>
      <c r="B20" s="201" t="s">
        <v>106</v>
      </c>
      <c r="C20" s="188">
        <v>16585</v>
      </c>
      <c r="D20" s="188">
        <v>2253</v>
      </c>
      <c r="E20" s="189">
        <f t="shared" si="0"/>
        <v>13.584564365390413</v>
      </c>
      <c r="F20" s="190">
        <f t="shared" si="1"/>
        <v>41</v>
      </c>
      <c r="G20" s="191">
        <v>65</v>
      </c>
      <c r="H20" s="192">
        <f t="shared" si="2"/>
        <v>20.89932979290833</v>
      </c>
      <c r="I20" s="190">
        <f t="shared" si="3"/>
        <v>41</v>
      </c>
      <c r="J20" s="193">
        <f t="shared" si="4"/>
        <v>10780</v>
      </c>
      <c r="L20" s="43" t="s">
        <v>63</v>
      </c>
      <c r="M20" t="s">
        <v>71</v>
      </c>
    </row>
    <row r="21" spans="1:13" ht="28.5" customHeight="1">
      <c r="A21" s="202">
        <v>18</v>
      </c>
      <c r="B21" s="201" t="s">
        <v>107</v>
      </c>
      <c r="C21" s="188">
        <v>28997</v>
      </c>
      <c r="D21" s="188">
        <v>9561</v>
      </c>
      <c r="E21" s="189">
        <f t="shared" si="0"/>
        <v>32.97237645273649</v>
      </c>
      <c r="F21" s="190">
        <f t="shared" si="1"/>
        <v>23</v>
      </c>
      <c r="G21" s="191">
        <v>65</v>
      </c>
      <c r="H21" s="192">
        <f t="shared" si="2"/>
        <v>50.72673300420999</v>
      </c>
      <c r="I21" s="190">
        <f t="shared" si="3"/>
        <v>22</v>
      </c>
      <c r="J21" s="193">
        <f t="shared" si="4"/>
        <v>18848</v>
      </c>
      <c r="L21" s="43" t="s">
        <v>63</v>
      </c>
      <c r="M21" t="s">
        <v>73</v>
      </c>
    </row>
    <row r="22" spans="1:13" ht="28.5" customHeight="1">
      <c r="A22" s="202">
        <v>19</v>
      </c>
      <c r="B22" s="201" t="s">
        <v>12</v>
      </c>
      <c r="C22" s="188">
        <v>8399</v>
      </c>
      <c r="D22" s="188">
        <v>2096</v>
      </c>
      <c r="E22" s="189">
        <f t="shared" si="0"/>
        <v>24.955351827598523</v>
      </c>
      <c r="F22" s="190">
        <f t="shared" si="1"/>
        <v>38</v>
      </c>
      <c r="G22" s="191">
        <v>65</v>
      </c>
      <c r="H22" s="192">
        <f t="shared" si="2"/>
        <v>38.39284896553619</v>
      </c>
      <c r="I22" s="190">
        <f t="shared" si="3"/>
        <v>38</v>
      </c>
      <c r="J22" s="193">
        <f t="shared" si="4"/>
        <v>5459</v>
      </c>
      <c r="L22" s="43" t="s">
        <v>63</v>
      </c>
      <c r="M22" t="s">
        <v>75</v>
      </c>
    </row>
    <row r="23" spans="1:13" ht="28.5" customHeight="1">
      <c r="A23" s="202">
        <v>20</v>
      </c>
      <c r="B23" s="201" t="s">
        <v>108</v>
      </c>
      <c r="C23" s="188">
        <v>14076</v>
      </c>
      <c r="D23" s="188">
        <v>4575</v>
      </c>
      <c r="E23" s="189">
        <f t="shared" si="0"/>
        <v>32.50213128729752</v>
      </c>
      <c r="F23" s="190">
        <f t="shared" si="1"/>
        <v>26</v>
      </c>
      <c r="G23" s="191">
        <v>65</v>
      </c>
      <c r="H23" s="192">
        <f t="shared" si="2"/>
        <v>50.00327890353466</v>
      </c>
      <c r="I23" s="190">
        <f t="shared" si="3"/>
        <v>26</v>
      </c>
      <c r="J23" s="193">
        <f t="shared" si="4"/>
        <v>9149</v>
      </c>
      <c r="L23" s="43" t="s">
        <v>63</v>
      </c>
      <c r="M23" t="s">
        <v>73</v>
      </c>
    </row>
    <row r="24" spans="1:13" ht="28.5" customHeight="1">
      <c r="A24" s="202">
        <v>21</v>
      </c>
      <c r="B24" s="201" t="s">
        <v>109</v>
      </c>
      <c r="C24" s="188">
        <v>8220</v>
      </c>
      <c r="D24" s="188">
        <v>2486</v>
      </c>
      <c r="E24" s="189">
        <f t="shared" si="0"/>
        <v>30.24330900243309</v>
      </c>
      <c r="F24" s="190">
        <f t="shared" si="1"/>
        <v>33</v>
      </c>
      <c r="G24" s="191">
        <v>65</v>
      </c>
      <c r="H24" s="192">
        <f t="shared" si="2"/>
        <v>46.52816769605091</v>
      </c>
      <c r="I24" s="190">
        <f t="shared" si="3"/>
        <v>33</v>
      </c>
      <c r="J24" s="193">
        <f t="shared" si="4"/>
        <v>5343</v>
      </c>
      <c r="L24" s="43" t="s">
        <v>63</v>
      </c>
      <c r="M24" t="s">
        <v>75</v>
      </c>
    </row>
    <row r="25" spans="1:13" ht="28.5" customHeight="1">
      <c r="A25" s="202">
        <v>22</v>
      </c>
      <c r="B25" s="201" t="s">
        <v>119</v>
      </c>
      <c r="C25" s="188">
        <v>5089</v>
      </c>
      <c r="D25" s="188">
        <v>2113</v>
      </c>
      <c r="E25" s="189">
        <f t="shared" si="0"/>
        <v>41.520927490666146</v>
      </c>
      <c r="F25" s="190">
        <f t="shared" si="1"/>
        <v>5</v>
      </c>
      <c r="G25" s="191">
        <v>65</v>
      </c>
      <c r="H25" s="192">
        <f t="shared" si="2"/>
        <v>63.87834998564023</v>
      </c>
      <c r="I25" s="190">
        <f t="shared" si="3"/>
        <v>5</v>
      </c>
      <c r="J25" s="193">
        <f t="shared" si="4"/>
        <v>3308</v>
      </c>
      <c r="L25" s="43" t="s">
        <v>64</v>
      </c>
      <c r="M25" t="s">
        <v>73</v>
      </c>
    </row>
    <row r="26" spans="1:13" ht="28.5" customHeight="1">
      <c r="A26" s="202">
        <v>24</v>
      </c>
      <c r="B26" s="201" t="s">
        <v>110</v>
      </c>
      <c r="C26" s="188">
        <v>5907</v>
      </c>
      <c r="D26" s="188">
        <v>1931</v>
      </c>
      <c r="E26" s="189">
        <f t="shared" si="0"/>
        <v>32.690028779414256</v>
      </c>
      <c r="F26" s="190">
        <f t="shared" si="1"/>
        <v>25</v>
      </c>
      <c r="G26" s="191">
        <v>65</v>
      </c>
      <c r="H26" s="192">
        <f t="shared" si="2"/>
        <v>50.292351968329626</v>
      </c>
      <c r="I26" s="190">
        <f t="shared" si="3"/>
        <v>24</v>
      </c>
      <c r="J26" s="193">
        <f t="shared" si="4"/>
        <v>3840</v>
      </c>
      <c r="L26" s="43" t="s">
        <v>63</v>
      </c>
      <c r="M26" t="s">
        <v>75</v>
      </c>
    </row>
    <row r="27" spans="1:13" ht="28.5" customHeight="1">
      <c r="A27" s="202">
        <v>27</v>
      </c>
      <c r="B27" s="201" t="s">
        <v>120</v>
      </c>
      <c r="C27" s="188">
        <v>4144</v>
      </c>
      <c r="D27" s="188">
        <v>1530</v>
      </c>
      <c r="E27" s="189">
        <f t="shared" si="0"/>
        <v>36.92084942084942</v>
      </c>
      <c r="F27" s="190">
        <f t="shared" si="1"/>
        <v>15</v>
      </c>
      <c r="G27" s="191">
        <v>65</v>
      </c>
      <c r="H27" s="192">
        <f t="shared" si="2"/>
        <v>56.80130680130681</v>
      </c>
      <c r="I27" s="190">
        <f t="shared" si="3"/>
        <v>15</v>
      </c>
      <c r="J27" s="193">
        <f t="shared" si="4"/>
        <v>2694</v>
      </c>
      <c r="L27" s="43" t="s">
        <v>64</v>
      </c>
      <c r="M27" t="s">
        <v>75</v>
      </c>
    </row>
    <row r="28" spans="1:13" ht="28.5" customHeight="1">
      <c r="A28" s="202">
        <v>31</v>
      </c>
      <c r="B28" s="201" t="s">
        <v>121</v>
      </c>
      <c r="C28" s="188">
        <v>5913</v>
      </c>
      <c r="D28" s="188">
        <v>1831</v>
      </c>
      <c r="E28" s="189">
        <f t="shared" si="0"/>
        <v>30.965668865212244</v>
      </c>
      <c r="F28" s="190">
        <f t="shared" si="1"/>
        <v>32</v>
      </c>
      <c r="G28" s="191">
        <v>65</v>
      </c>
      <c r="H28" s="192">
        <f t="shared" si="2"/>
        <v>47.63949056186499</v>
      </c>
      <c r="I28" s="190">
        <f t="shared" si="3"/>
        <v>32</v>
      </c>
      <c r="J28" s="193">
        <f t="shared" si="4"/>
        <v>3843</v>
      </c>
      <c r="L28" s="43" t="s">
        <v>64</v>
      </c>
      <c r="M28" t="s">
        <v>71</v>
      </c>
    </row>
    <row r="29" spans="1:13" ht="28.5" customHeight="1">
      <c r="A29" s="202">
        <v>32</v>
      </c>
      <c r="B29" s="201" t="s">
        <v>122</v>
      </c>
      <c r="C29" s="188">
        <v>5985</v>
      </c>
      <c r="D29" s="188">
        <v>1932</v>
      </c>
      <c r="E29" s="189">
        <f t="shared" si="0"/>
        <v>32.280701754385966</v>
      </c>
      <c r="F29" s="190">
        <f t="shared" si="1"/>
        <v>27</v>
      </c>
      <c r="G29" s="191">
        <v>65</v>
      </c>
      <c r="H29" s="192">
        <f t="shared" si="2"/>
        <v>49.662618083670715</v>
      </c>
      <c r="I29" s="190">
        <f t="shared" si="3"/>
        <v>27</v>
      </c>
      <c r="J29" s="193">
        <f t="shared" si="4"/>
        <v>3890</v>
      </c>
      <c r="L29" s="43" t="s">
        <v>64</v>
      </c>
      <c r="M29" t="s">
        <v>71</v>
      </c>
    </row>
    <row r="30" spans="1:13" ht="28.5" customHeight="1">
      <c r="A30" s="202">
        <v>37</v>
      </c>
      <c r="B30" s="201" t="s">
        <v>123</v>
      </c>
      <c r="C30" s="188">
        <v>2460</v>
      </c>
      <c r="D30" s="188">
        <v>1086</v>
      </c>
      <c r="E30" s="189">
        <f t="shared" si="0"/>
        <v>44.146341463414636</v>
      </c>
      <c r="F30" s="190">
        <f t="shared" si="1"/>
        <v>3</v>
      </c>
      <c r="G30" s="191">
        <v>65</v>
      </c>
      <c r="H30" s="192">
        <f t="shared" si="2"/>
        <v>67.91744840525328</v>
      </c>
      <c r="I30" s="190">
        <f t="shared" si="3"/>
        <v>3</v>
      </c>
      <c r="J30" s="193">
        <f t="shared" si="4"/>
        <v>1599</v>
      </c>
      <c r="L30" s="43" t="s">
        <v>64</v>
      </c>
      <c r="M30" t="s">
        <v>69</v>
      </c>
    </row>
    <row r="31" spans="1:13" ht="28.5" customHeight="1">
      <c r="A31" s="202">
        <v>39</v>
      </c>
      <c r="B31" s="201" t="s">
        <v>24</v>
      </c>
      <c r="C31" s="188">
        <v>3204</v>
      </c>
      <c r="D31" s="188">
        <v>1226</v>
      </c>
      <c r="E31" s="189">
        <f t="shared" si="0"/>
        <v>38.26466916354557</v>
      </c>
      <c r="F31" s="190">
        <f t="shared" si="1"/>
        <v>10</v>
      </c>
      <c r="G31" s="191">
        <v>65</v>
      </c>
      <c r="H31" s="192">
        <f t="shared" si="2"/>
        <v>58.86872179007011</v>
      </c>
      <c r="I31" s="190">
        <f t="shared" si="3"/>
        <v>10</v>
      </c>
      <c r="J31" s="193">
        <f t="shared" si="4"/>
        <v>2083</v>
      </c>
      <c r="L31" s="43" t="s">
        <v>64</v>
      </c>
      <c r="M31" t="s">
        <v>69</v>
      </c>
    </row>
    <row r="32" spans="1:13" ht="28.5" customHeight="1">
      <c r="A32" s="202">
        <v>40</v>
      </c>
      <c r="B32" s="201" t="s">
        <v>124</v>
      </c>
      <c r="C32" s="188">
        <v>2080</v>
      </c>
      <c r="D32" s="188">
        <v>885</v>
      </c>
      <c r="E32" s="189">
        <f t="shared" si="0"/>
        <v>42.54807692307692</v>
      </c>
      <c r="F32" s="190">
        <f t="shared" si="1"/>
        <v>4</v>
      </c>
      <c r="G32" s="191">
        <v>65</v>
      </c>
      <c r="H32" s="192">
        <f t="shared" si="2"/>
        <v>65.4585798816568</v>
      </c>
      <c r="I32" s="190">
        <f t="shared" si="3"/>
        <v>4</v>
      </c>
      <c r="J32" s="193">
        <f t="shared" si="4"/>
        <v>1352</v>
      </c>
      <c r="L32" s="43" t="s">
        <v>64</v>
      </c>
      <c r="M32" t="s">
        <v>69</v>
      </c>
    </row>
    <row r="33" spans="1:13" ht="28.5" customHeight="1">
      <c r="A33" s="202">
        <v>42</v>
      </c>
      <c r="B33" s="201" t="s">
        <v>125</v>
      </c>
      <c r="C33" s="188">
        <v>5419</v>
      </c>
      <c r="D33" s="188">
        <v>1476</v>
      </c>
      <c r="E33" s="189">
        <f t="shared" si="0"/>
        <v>27.23749769330135</v>
      </c>
      <c r="F33" s="190">
        <f t="shared" si="1"/>
        <v>36</v>
      </c>
      <c r="G33" s="191">
        <v>65</v>
      </c>
      <c r="H33" s="192">
        <f t="shared" si="2"/>
        <v>41.903842605079</v>
      </c>
      <c r="I33" s="190">
        <f t="shared" si="3"/>
        <v>36</v>
      </c>
      <c r="J33" s="193">
        <f t="shared" si="4"/>
        <v>3522</v>
      </c>
      <c r="L33" s="43" t="s">
        <v>64</v>
      </c>
      <c r="M33" t="s">
        <v>74</v>
      </c>
    </row>
    <row r="34" spans="1:13" ht="28.5" customHeight="1">
      <c r="A34" s="202">
        <v>43</v>
      </c>
      <c r="B34" s="201" t="s">
        <v>111</v>
      </c>
      <c r="C34" s="188">
        <v>14144</v>
      </c>
      <c r="D34" s="188">
        <v>5824</v>
      </c>
      <c r="E34" s="189">
        <f t="shared" si="0"/>
        <v>41.17647058823529</v>
      </c>
      <c r="F34" s="190">
        <f t="shared" si="1"/>
        <v>6</v>
      </c>
      <c r="G34" s="191">
        <v>65</v>
      </c>
      <c r="H34" s="192">
        <f t="shared" si="2"/>
        <v>63.348416289592755</v>
      </c>
      <c r="I34" s="190">
        <f t="shared" si="3"/>
        <v>6</v>
      </c>
      <c r="J34" s="193">
        <f t="shared" si="4"/>
        <v>9194</v>
      </c>
      <c r="L34" s="43" t="s">
        <v>63</v>
      </c>
      <c r="M34" t="s">
        <v>74</v>
      </c>
    </row>
    <row r="35" spans="1:13" ht="28.5" customHeight="1">
      <c r="A35" s="202">
        <v>45</v>
      </c>
      <c r="B35" s="201" t="s">
        <v>126</v>
      </c>
      <c r="C35" s="188">
        <v>3134</v>
      </c>
      <c r="D35" s="188">
        <v>1449</v>
      </c>
      <c r="E35" s="189">
        <f t="shared" si="0"/>
        <v>46.234843650287175</v>
      </c>
      <c r="F35" s="190">
        <f t="shared" si="1"/>
        <v>1</v>
      </c>
      <c r="G35" s="191">
        <v>65</v>
      </c>
      <c r="H35" s="192">
        <f t="shared" si="2"/>
        <v>71.1305286927495</v>
      </c>
      <c r="I35" s="190">
        <f t="shared" si="3"/>
        <v>1</v>
      </c>
      <c r="J35" s="193">
        <f t="shared" si="4"/>
        <v>2037</v>
      </c>
      <c r="L35" s="43" t="s">
        <v>64</v>
      </c>
      <c r="M35" t="s">
        <v>74</v>
      </c>
    </row>
    <row r="36" spans="1:13" ht="28.5" customHeight="1">
      <c r="A36" s="202">
        <v>46</v>
      </c>
      <c r="B36" s="201" t="s">
        <v>127</v>
      </c>
      <c r="C36" s="188">
        <v>3449</v>
      </c>
      <c r="D36" s="188">
        <v>1095</v>
      </c>
      <c r="E36" s="189">
        <f t="shared" si="0"/>
        <v>31.74833285010148</v>
      </c>
      <c r="F36" s="190">
        <f t="shared" si="1"/>
        <v>29</v>
      </c>
      <c r="G36" s="191">
        <v>65</v>
      </c>
      <c r="H36" s="192">
        <f t="shared" si="2"/>
        <v>48.84358900015612</v>
      </c>
      <c r="I36" s="190">
        <f t="shared" si="3"/>
        <v>29</v>
      </c>
      <c r="J36" s="193">
        <f t="shared" si="4"/>
        <v>2242</v>
      </c>
      <c r="L36" s="43" t="s">
        <v>64</v>
      </c>
      <c r="M36" t="s">
        <v>74</v>
      </c>
    </row>
    <row r="37" spans="1:13" s="75" customFormat="1" ht="28.5" customHeight="1">
      <c r="A37" s="202">
        <v>50</v>
      </c>
      <c r="B37" s="201" t="s">
        <v>112</v>
      </c>
      <c r="C37" s="188">
        <v>7758</v>
      </c>
      <c r="D37" s="188">
        <v>2991</v>
      </c>
      <c r="E37" s="189">
        <f t="shared" si="0"/>
        <v>38.553750966744005</v>
      </c>
      <c r="F37" s="190">
        <f t="shared" si="1"/>
        <v>9</v>
      </c>
      <c r="G37" s="191">
        <v>65</v>
      </c>
      <c r="H37" s="192">
        <f t="shared" si="2"/>
        <v>59.31346302576001</v>
      </c>
      <c r="I37" s="190">
        <f t="shared" si="3"/>
        <v>9</v>
      </c>
      <c r="J37" s="193">
        <f t="shared" si="4"/>
        <v>5043</v>
      </c>
      <c r="L37" s="135" t="s">
        <v>63</v>
      </c>
      <c r="M37" t="s">
        <v>74</v>
      </c>
    </row>
    <row r="38" spans="1:13" ht="28.5" customHeight="1">
      <c r="A38" s="202">
        <v>57</v>
      </c>
      <c r="B38" s="201" t="s">
        <v>128</v>
      </c>
      <c r="C38" s="188">
        <v>4061</v>
      </c>
      <c r="D38" s="188">
        <v>1539</v>
      </c>
      <c r="E38" s="189">
        <f t="shared" si="0"/>
        <v>37.897069687269145</v>
      </c>
      <c r="F38" s="190">
        <f t="shared" si="1"/>
        <v>12</v>
      </c>
      <c r="G38" s="191">
        <v>65</v>
      </c>
      <c r="H38" s="192">
        <f t="shared" si="2"/>
        <v>58.30318413426022</v>
      </c>
      <c r="I38" s="190">
        <f t="shared" si="3"/>
        <v>12</v>
      </c>
      <c r="J38" s="193">
        <f t="shared" si="4"/>
        <v>2640</v>
      </c>
      <c r="L38" s="43" t="s">
        <v>64</v>
      </c>
      <c r="M38" t="s">
        <v>76</v>
      </c>
    </row>
    <row r="39" spans="1:13" ht="28.5" customHeight="1">
      <c r="A39" s="202">
        <v>62</v>
      </c>
      <c r="B39" s="201" t="s">
        <v>129</v>
      </c>
      <c r="C39" s="188">
        <v>3065</v>
      </c>
      <c r="D39" s="188">
        <v>1230</v>
      </c>
      <c r="E39" s="189">
        <f t="shared" si="0"/>
        <v>40.1305057096248</v>
      </c>
      <c r="F39" s="190">
        <f t="shared" si="1"/>
        <v>7</v>
      </c>
      <c r="G39" s="191">
        <v>65</v>
      </c>
      <c r="H39" s="192">
        <f t="shared" si="2"/>
        <v>61.73923955326892</v>
      </c>
      <c r="I39" s="190">
        <f t="shared" si="3"/>
        <v>7</v>
      </c>
      <c r="J39" s="193">
        <f t="shared" si="4"/>
        <v>1992</v>
      </c>
      <c r="L39" s="43" t="s">
        <v>64</v>
      </c>
      <c r="M39" t="s">
        <v>76</v>
      </c>
    </row>
    <row r="40" spans="1:13" ht="28.5" customHeight="1">
      <c r="A40" s="202">
        <v>65</v>
      </c>
      <c r="B40" s="201" t="s">
        <v>113</v>
      </c>
      <c r="C40" s="188">
        <v>4915</v>
      </c>
      <c r="D40" s="188">
        <v>1782</v>
      </c>
      <c r="E40" s="189">
        <f t="shared" si="0"/>
        <v>36.256358087487286</v>
      </c>
      <c r="F40" s="190">
        <f t="shared" si="1"/>
        <v>16</v>
      </c>
      <c r="G40" s="191">
        <v>65</v>
      </c>
      <c r="H40" s="192">
        <f t="shared" si="2"/>
        <v>55.779012442288135</v>
      </c>
      <c r="I40" s="190">
        <f t="shared" si="3"/>
        <v>16</v>
      </c>
      <c r="J40" s="193">
        <f t="shared" si="4"/>
        <v>3195</v>
      </c>
      <c r="L40" s="43" t="s">
        <v>63</v>
      </c>
      <c r="M40" t="s">
        <v>76</v>
      </c>
    </row>
    <row r="41" spans="1:13" ht="28.5" customHeight="1">
      <c r="A41" s="202">
        <v>70</v>
      </c>
      <c r="B41" s="201" t="s">
        <v>114</v>
      </c>
      <c r="C41" s="188">
        <v>5682</v>
      </c>
      <c r="D41" s="188">
        <v>1690</v>
      </c>
      <c r="E41" s="189">
        <f t="shared" si="0"/>
        <v>29.74304822245688</v>
      </c>
      <c r="F41" s="190">
        <f t="shared" si="1"/>
        <v>34</v>
      </c>
      <c r="G41" s="191">
        <v>65</v>
      </c>
      <c r="H41" s="192">
        <f t="shared" si="2"/>
        <v>45.75853572685674</v>
      </c>
      <c r="I41" s="190">
        <f t="shared" si="3"/>
        <v>34</v>
      </c>
      <c r="J41" s="193">
        <f t="shared" si="4"/>
        <v>3693</v>
      </c>
      <c r="L41" s="43" t="s">
        <v>63</v>
      </c>
      <c r="M41" t="s">
        <v>76</v>
      </c>
    </row>
    <row r="42" spans="1:13" ht="28.5" customHeight="1">
      <c r="A42" s="202">
        <v>73</v>
      </c>
      <c r="B42" s="201" t="s">
        <v>115</v>
      </c>
      <c r="C42" s="188">
        <v>11439</v>
      </c>
      <c r="D42" s="188">
        <v>4288</v>
      </c>
      <c r="E42" s="189">
        <f t="shared" si="0"/>
        <v>37.48579421278084</v>
      </c>
      <c r="F42" s="190">
        <f t="shared" si="1"/>
        <v>13</v>
      </c>
      <c r="G42" s="191">
        <v>65</v>
      </c>
      <c r="H42" s="192">
        <f t="shared" si="2"/>
        <v>57.67045263504744</v>
      </c>
      <c r="I42" s="190">
        <f t="shared" si="3"/>
        <v>13</v>
      </c>
      <c r="J42" s="193">
        <f t="shared" si="4"/>
        <v>7435</v>
      </c>
      <c r="L42" s="43" t="s">
        <v>63</v>
      </c>
      <c r="M42" t="s">
        <v>77</v>
      </c>
    </row>
    <row r="43" spans="1:13" ht="28.5" customHeight="1">
      <c r="A43" s="202">
        <v>79</v>
      </c>
      <c r="B43" s="201" t="s">
        <v>49</v>
      </c>
      <c r="C43" s="188">
        <v>7668</v>
      </c>
      <c r="D43" s="188">
        <v>2672</v>
      </c>
      <c r="E43" s="189">
        <f t="shared" si="0"/>
        <v>34.846113719353156</v>
      </c>
      <c r="F43" s="190">
        <f t="shared" si="1"/>
        <v>18</v>
      </c>
      <c r="G43" s="191">
        <v>65</v>
      </c>
      <c r="H43" s="192">
        <f t="shared" si="2"/>
        <v>53.60940572208178</v>
      </c>
      <c r="I43" s="190">
        <f t="shared" si="3"/>
        <v>18</v>
      </c>
      <c r="J43" s="193">
        <f t="shared" si="4"/>
        <v>4984</v>
      </c>
      <c r="L43" s="43" t="s">
        <v>63</v>
      </c>
      <c r="M43" t="s">
        <v>77</v>
      </c>
    </row>
    <row r="44" spans="1:13" ht="28.5" customHeight="1">
      <c r="A44" s="202">
        <v>86</v>
      </c>
      <c r="B44" s="201" t="s">
        <v>116</v>
      </c>
      <c r="C44" s="188">
        <v>10997</v>
      </c>
      <c r="D44" s="188">
        <v>2862</v>
      </c>
      <c r="E44" s="189">
        <f t="shared" si="0"/>
        <v>26.025279621715015</v>
      </c>
      <c r="F44" s="190">
        <f t="shared" si="1"/>
        <v>37</v>
      </c>
      <c r="G44" s="191">
        <v>65</v>
      </c>
      <c r="H44" s="192">
        <f t="shared" si="2"/>
        <v>40.03889172571541</v>
      </c>
      <c r="I44" s="190">
        <f t="shared" si="3"/>
        <v>37</v>
      </c>
      <c r="J44" s="193">
        <f t="shared" si="4"/>
        <v>7148</v>
      </c>
      <c r="L44" s="43" t="s">
        <v>63</v>
      </c>
      <c r="M44" t="s">
        <v>72</v>
      </c>
    </row>
    <row r="45" spans="1:13" ht="28.5" customHeight="1">
      <c r="A45" s="202">
        <v>93</v>
      </c>
      <c r="B45" s="201" t="s">
        <v>117</v>
      </c>
      <c r="C45" s="188">
        <v>11317</v>
      </c>
      <c r="D45" s="188">
        <v>3737</v>
      </c>
      <c r="E45" s="189">
        <f t="shared" si="0"/>
        <v>33.02111867102589</v>
      </c>
      <c r="F45" s="190">
        <f t="shared" si="1"/>
        <v>22</v>
      </c>
      <c r="G45" s="191">
        <v>65</v>
      </c>
      <c r="H45" s="192">
        <f t="shared" si="2"/>
        <v>50.80172103234752</v>
      </c>
      <c r="I45" s="190">
        <f t="shared" si="3"/>
        <v>21</v>
      </c>
      <c r="J45" s="193">
        <f t="shared" si="4"/>
        <v>7356</v>
      </c>
      <c r="L45" s="43" t="s">
        <v>63</v>
      </c>
      <c r="M45" t="s">
        <v>72</v>
      </c>
    </row>
    <row r="46" spans="1:13" ht="28.5" customHeight="1">
      <c r="A46" s="202">
        <v>95</v>
      </c>
      <c r="B46" s="201" t="s">
        <v>118</v>
      </c>
      <c r="C46" s="188">
        <v>16678</v>
      </c>
      <c r="D46" s="188">
        <v>6374</v>
      </c>
      <c r="E46" s="189">
        <f t="shared" si="0"/>
        <v>38.218011752008636</v>
      </c>
      <c r="F46" s="190">
        <f t="shared" si="1"/>
        <v>11</v>
      </c>
      <c r="G46" s="191">
        <v>65</v>
      </c>
      <c r="H46" s="192">
        <f t="shared" si="2"/>
        <v>58.79694115693637</v>
      </c>
      <c r="I46" s="190">
        <f t="shared" si="3"/>
        <v>11</v>
      </c>
      <c r="J46" s="193">
        <f t="shared" si="4"/>
        <v>10841</v>
      </c>
      <c r="L46" s="43" t="s">
        <v>63</v>
      </c>
      <c r="M46" t="s">
        <v>76</v>
      </c>
    </row>
    <row r="47" spans="1:10" s="75" customFormat="1" ht="29.25" customHeight="1">
      <c r="A47" s="206" t="s">
        <v>8</v>
      </c>
      <c r="B47" s="207"/>
      <c r="C47" s="70">
        <f>SUM(C5:C46)</f>
        <v>945124</v>
      </c>
      <c r="D47" s="70">
        <f>SUM(D5:D46)</f>
        <v>307082</v>
      </c>
      <c r="E47" s="197">
        <f t="shared" si="0"/>
        <v>32.49118634168639</v>
      </c>
      <c r="F47" s="198"/>
      <c r="G47" s="191">
        <v>65</v>
      </c>
      <c r="H47" s="83">
        <f t="shared" si="2"/>
        <v>49.98644052567137</v>
      </c>
      <c r="I47" s="84"/>
      <c r="J47" s="199">
        <f>SUM(J6:J46)</f>
        <v>615229</v>
      </c>
    </row>
    <row r="48" ht="28.5" customHeight="1">
      <c r="F48" s="88"/>
    </row>
    <row r="49" spans="2:5" ht="28.5" customHeight="1">
      <c r="B49" s="187" t="s">
        <v>143</v>
      </c>
      <c r="E49" s="89"/>
    </row>
    <row r="50" ht="28.5" customHeight="1">
      <c r="B50" s="187" t="s">
        <v>132</v>
      </c>
    </row>
    <row r="51" ht="28.5" customHeight="1"/>
    <row r="52" spans="4:5" ht="28.5" customHeight="1">
      <c r="D52" s="87" t="s">
        <v>2</v>
      </c>
      <c r="E52" s="111" t="s">
        <v>155</v>
      </c>
    </row>
    <row r="53" spans="4:5" ht="28.5" customHeight="1">
      <c r="D53" s="87">
        <f>SUMIF(L6:L46,"市",C6:C46)</f>
        <v>897121</v>
      </c>
      <c r="E53" s="160">
        <f>SUMIF(L6:L46,"市",D6:D46)</f>
        <v>289690</v>
      </c>
    </row>
    <row r="54" spans="4:5" ht="28.5" customHeight="1">
      <c r="D54" s="87">
        <f>SUMIF(L6:L46,"町",C6:C46)</f>
        <v>48003</v>
      </c>
      <c r="E54" s="160">
        <f>SUMIF(L6:L46,"町",D6:D46)</f>
        <v>17392</v>
      </c>
    </row>
    <row r="55" spans="4:5" ht="28.5" customHeight="1">
      <c r="D55" s="87">
        <f>SUMIF(M6:M46,"神戸",C6:C46)</f>
        <v>253479</v>
      </c>
      <c r="E55" s="86">
        <f>SUMIF(M6:M46,"神戸",D6:D46)</f>
        <v>78727</v>
      </c>
    </row>
    <row r="56" spans="4:5" ht="28.5" customHeight="1">
      <c r="D56" s="87">
        <f>SUMIF(M6:M46,"阪神南",C6:C46)</f>
        <v>165441</v>
      </c>
      <c r="E56" s="86">
        <f>SUMIF(M6:M46,"阪神南",D6:D46)</f>
        <v>59645</v>
      </c>
    </row>
    <row r="57" spans="4:5" ht="28.5" customHeight="1">
      <c r="D57" s="87">
        <f>SUMIF(M6:M46,"阪神北",C6:C46)</f>
        <v>119161</v>
      </c>
      <c r="E57" s="86">
        <f>SUMIF(M6:M46,"阪神北",D6:D46)</f>
        <v>40261</v>
      </c>
    </row>
    <row r="58" spans="4:5" ht="28.5" customHeight="1">
      <c r="D58" s="87">
        <f>SUMIF(M6:M46,"東播磨",C6:C46)</f>
        <v>123984</v>
      </c>
      <c r="E58" s="86">
        <f>SUMIF(M6:M46,"東播磨",D6:D46)</f>
        <v>32923</v>
      </c>
    </row>
    <row r="59" spans="4:5" ht="28.5" customHeight="1">
      <c r="D59" s="87">
        <f>SUMIF(M6:M46,"北播磨",C6:C46)</f>
        <v>50842</v>
      </c>
      <c r="E59" s="86">
        <f>SUMIF(M6:M46,"北播磨",D6:D46)</f>
        <v>14820</v>
      </c>
    </row>
    <row r="60" spans="4:5" ht="28.5" customHeight="1">
      <c r="D60" s="87">
        <f>SUMIF(M6:M46,"中播磨",C6:C46)</f>
        <v>97755</v>
      </c>
      <c r="E60" s="86">
        <f>SUMIF(M6:M46,"中播磨",D6:D46)</f>
        <v>33017</v>
      </c>
    </row>
    <row r="61" spans="4:5" ht="28.5" customHeight="1">
      <c r="D61" s="87">
        <f>SUMIF(M6:M46,"西播磨",C6:C46)</f>
        <v>49067</v>
      </c>
      <c r="E61" s="86">
        <f>SUMIF(M6:M46,"西播磨",D6:D46)</f>
        <v>18692</v>
      </c>
    </row>
    <row r="62" spans="1:6" s="75" customFormat="1" ht="28.5" customHeight="1">
      <c r="A62" s="43"/>
      <c r="B62" s="86"/>
      <c r="C62" s="87"/>
      <c r="D62" s="87">
        <f>SUMIF(M6:M46,"但馬",C6:C46)</f>
        <v>34401</v>
      </c>
      <c r="E62" s="86">
        <f>SUMIF(M6:M46,"但馬",D6:D46)</f>
        <v>12615</v>
      </c>
      <c r="F62" s="42"/>
    </row>
    <row r="63" spans="1:6" s="75" customFormat="1" ht="28.5" customHeight="1">
      <c r="A63" s="43"/>
      <c r="B63" s="86"/>
      <c r="C63" s="87"/>
      <c r="D63" s="87">
        <f>SUMIF(M6:M46,"丹波",C6:C46)</f>
        <v>19107</v>
      </c>
      <c r="E63" s="86">
        <f>SUMIF(M6:M46,"丹波",D6:D46)</f>
        <v>6960</v>
      </c>
      <c r="F63" s="42"/>
    </row>
    <row r="64" spans="4:5" ht="28.5" customHeight="1">
      <c r="D64" s="87">
        <f>SUMIF(M6:M46,"淡路",C6:C46)</f>
        <v>31887</v>
      </c>
      <c r="E64" s="86">
        <f>SUMIF(M6:M46,"淡路",D6:D46)</f>
        <v>9422</v>
      </c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spans="1:6" s="90" customFormat="1" ht="28.5" customHeight="1">
      <c r="A74" s="43"/>
      <c r="B74" s="86"/>
      <c r="C74" s="87"/>
      <c r="D74" s="87"/>
      <c r="E74" s="86"/>
      <c r="F74" s="42"/>
    </row>
    <row r="75" ht="28.5" customHeight="1"/>
    <row r="76" spans="1:6" s="75" customFormat="1" ht="28.5" customHeight="1">
      <c r="A76" s="43"/>
      <c r="B76" s="86"/>
      <c r="C76" s="87"/>
      <c r="D76" s="87"/>
      <c r="E76" s="86"/>
      <c r="F76" s="42"/>
    </row>
    <row r="77" ht="28.5" customHeight="1"/>
    <row r="78" spans="1:6" s="75" customFormat="1" ht="28.5" customHeight="1">
      <c r="A78" s="43"/>
      <c r="B78" s="86"/>
      <c r="C78" s="87"/>
      <c r="D78" s="87"/>
      <c r="E78" s="86"/>
      <c r="F78" s="42"/>
    </row>
    <row r="79" spans="1:6" s="75" customFormat="1" ht="28.5" customHeight="1">
      <c r="A79" s="43"/>
      <c r="B79" s="86"/>
      <c r="C79" s="87"/>
      <c r="D79" s="87"/>
      <c r="E79" s="86"/>
      <c r="F79" s="42"/>
    </row>
    <row r="80" spans="1:6" s="75" customFormat="1" ht="28.5" customHeight="1">
      <c r="A80" s="43"/>
      <c r="B80" s="86"/>
      <c r="C80" s="87"/>
      <c r="D80" s="87"/>
      <c r="E80" s="86"/>
      <c r="F80" s="42"/>
    </row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spans="1:6" s="75" customFormat="1" ht="24" customHeight="1">
      <c r="A87" s="43"/>
      <c r="B87" s="86"/>
      <c r="C87" s="87"/>
      <c r="D87" s="87"/>
      <c r="E87" s="86"/>
      <c r="F87" s="42"/>
    </row>
    <row r="88" ht="15.75" customHeight="1"/>
    <row r="89" ht="15.75" customHeight="1"/>
  </sheetData>
  <mergeCells count="14">
    <mergeCell ref="A1:J1"/>
    <mergeCell ref="F3:F5"/>
    <mergeCell ref="G3:G5"/>
    <mergeCell ref="H3:H5"/>
    <mergeCell ref="I3:I5"/>
    <mergeCell ref="J3:J5"/>
    <mergeCell ref="D2:F2"/>
    <mergeCell ref="G2:J2"/>
    <mergeCell ref="A3:A4"/>
    <mergeCell ref="D3:D5"/>
    <mergeCell ref="A47:B47"/>
    <mergeCell ref="C2:C5"/>
    <mergeCell ref="E3:E5"/>
    <mergeCell ref="B3:B4"/>
  </mergeCells>
  <printOptions/>
  <pageMargins left="0.42" right="0.47" top="0.45" bottom="0.52" header="0.44" footer="0.512"/>
  <pageSetup horizontalDpi="600" verticalDpi="600" orientation="portrait" paperSize="9" scale="59" r:id="rId1"/>
  <headerFooter alignWithMargins="0">
    <oddHeader>&amp;R平成25年12月2日集計
</oddHeader>
  </headerFooter>
  <colBreaks count="1" manualBreakCount="1">
    <brk id="11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1">
      <selection activeCell="C18" sqref="C18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164</v>
      </c>
      <c r="C1" s="270"/>
      <c r="D1" s="270"/>
      <c r="E1" s="270"/>
      <c r="F1" s="270"/>
      <c r="G1" s="270"/>
      <c r="H1" s="41" t="s">
        <v>153</v>
      </c>
    </row>
    <row r="2" spans="1:11" ht="14.25" thickTop="1">
      <c r="A2" s="291" t="s">
        <v>0</v>
      </c>
      <c r="B2" s="293" t="s">
        <v>1</v>
      </c>
      <c r="C2" s="296" t="s">
        <v>151</v>
      </c>
      <c r="D2" s="296"/>
      <c r="E2" s="296"/>
      <c r="F2" s="296"/>
      <c r="G2" s="283" t="s">
        <v>154</v>
      </c>
      <c r="H2" s="136"/>
      <c r="I2" s="277" t="s">
        <v>61</v>
      </c>
      <c r="J2" s="136"/>
      <c r="K2" s="273" t="s">
        <v>150</v>
      </c>
    </row>
    <row r="3" spans="1:11" ht="13.5" customHeight="1">
      <c r="A3" s="280"/>
      <c r="B3" s="294"/>
      <c r="C3" s="279" t="s">
        <v>2</v>
      </c>
      <c r="D3" s="281" t="s">
        <v>10</v>
      </c>
      <c r="E3" s="283" t="s">
        <v>59</v>
      </c>
      <c r="F3" s="137"/>
      <c r="G3" s="297"/>
      <c r="H3" s="138"/>
      <c r="I3" s="277"/>
      <c r="J3" s="139"/>
      <c r="K3" s="274"/>
    </row>
    <row r="4" spans="1:11" ht="13.5">
      <c r="A4" s="280"/>
      <c r="B4" s="294"/>
      <c r="C4" s="280"/>
      <c r="D4" s="282"/>
      <c r="E4" s="284"/>
      <c r="F4" s="286" t="s">
        <v>58</v>
      </c>
      <c r="G4" s="297"/>
      <c r="H4" s="288" t="s">
        <v>58</v>
      </c>
      <c r="I4" s="278"/>
      <c r="J4" s="275" t="s">
        <v>58</v>
      </c>
      <c r="K4" s="274"/>
    </row>
    <row r="5" spans="1:11" ht="13.5">
      <c r="A5" s="292"/>
      <c r="B5" s="295"/>
      <c r="C5" s="280"/>
      <c r="D5" s="280"/>
      <c r="E5" s="285"/>
      <c r="F5" s="287"/>
      <c r="G5" s="298"/>
      <c r="H5" s="287"/>
      <c r="I5" s="278"/>
      <c r="J5" s="275"/>
      <c r="K5" s="274"/>
    </row>
    <row r="6" spans="1:11" ht="18" customHeight="1">
      <c r="A6" s="140">
        <v>301</v>
      </c>
      <c r="B6" s="178" t="s">
        <v>157</v>
      </c>
      <c r="C6" s="159">
        <v>1239</v>
      </c>
      <c r="D6" s="159">
        <v>258</v>
      </c>
      <c r="E6" s="5">
        <f aca="true" t="shared" si="0" ref="E6:E13">D6/C6</f>
        <v>0.20823244552058112</v>
      </c>
      <c r="F6" s="25">
        <f aca="true" t="shared" si="1" ref="F6:F12">RANK(E6,$E$6:$E$12)</f>
        <v>5</v>
      </c>
      <c r="G6" s="179">
        <v>0.221</v>
      </c>
      <c r="H6" s="25">
        <f aca="true" t="shared" si="2" ref="H6:H12">RANK(G6,$G$6:$G$12)</f>
        <v>5</v>
      </c>
      <c r="I6" s="26">
        <f aca="true" t="shared" si="3" ref="I6:I13">E6-G6</f>
        <v>-0.01276755447941888</v>
      </c>
      <c r="J6" s="94">
        <f aca="true" t="shared" si="4" ref="J6:J12">RANK(I6,$I$6:$I$12)</f>
        <v>4</v>
      </c>
      <c r="K6" s="96">
        <v>0.206</v>
      </c>
    </row>
    <row r="7" spans="1:11" ht="18" customHeight="1">
      <c r="A7" s="140">
        <v>303</v>
      </c>
      <c r="B7" s="178" t="s">
        <v>158</v>
      </c>
      <c r="C7" s="159">
        <v>202</v>
      </c>
      <c r="D7" s="159">
        <v>64</v>
      </c>
      <c r="E7" s="5">
        <f t="shared" si="0"/>
        <v>0.31683168316831684</v>
      </c>
      <c r="F7" s="25">
        <f t="shared" si="1"/>
        <v>1</v>
      </c>
      <c r="G7" s="26">
        <v>0.255</v>
      </c>
      <c r="H7" s="25">
        <f t="shared" si="2"/>
        <v>2</v>
      </c>
      <c r="I7" s="26">
        <f t="shared" si="3"/>
        <v>0.06183168316831683</v>
      </c>
      <c r="J7" s="94">
        <f t="shared" si="4"/>
        <v>1</v>
      </c>
      <c r="K7" s="96">
        <f>'22年度速報値(H23.5照会)'!G7</f>
        <v>0.31090101822134264</v>
      </c>
    </row>
    <row r="8" spans="1:11" ht="18" customHeight="1">
      <c r="A8" s="140">
        <v>305</v>
      </c>
      <c r="B8" s="178" t="s">
        <v>159</v>
      </c>
      <c r="C8" s="159">
        <v>1519</v>
      </c>
      <c r="D8" s="159">
        <v>388</v>
      </c>
      <c r="E8" s="5">
        <f t="shared" si="0"/>
        <v>0.2554312047399605</v>
      </c>
      <c r="F8" s="25">
        <f t="shared" si="1"/>
        <v>2</v>
      </c>
      <c r="G8" s="26">
        <v>0.213</v>
      </c>
      <c r="H8" s="25">
        <f t="shared" si="2"/>
        <v>6</v>
      </c>
      <c r="I8" s="26">
        <f t="shared" si="3"/>
        <v>0.04243120473996051</v>
      </c>
      <c r="J8" s="94">
        <f t="shared" si="4"/>
        <v>2</v>
      </c>
      <c r="K8" s="96">
        <v>0.201</v>
      </c>
    </row>
    <row r="9" spans="1:11" ht="18" customHeight="1">
      <c r="A9" s="140">
        <v>306</v>
      </c>
      <c r="B9" s="178" t="s">
        <v>160</v>
      </c>
      <c r="C9" s="159">
        <v>5569</v>
      </c>
      <c r="D9" s="159">
        <v>1081</v>
      </c>
      <c r="E9" s="5">
        <f t="shared" si="0"/>
        <v>0.19411025318728678</v>
      </c>
      <c r="F9" s="25">
        <f t="shared" si="1"/>
        <v>6</v>
      </c>
      <c r="G9" s="26">
        <v>0.229</v>
      </c>
      <c r="H9" s="25">
        <f t="shared" si="2"/>
        <v>4</v>
      </c>
      <c r="I9" s="26">
        <f t="shared" si="3"/>
        <v>-0.03488974681271323</v>
      </c>
      <c r="J9" s="94">
        <f t="shared" si="4"/>
        <v>6</v>
      </c>
      <c r="K9" s="96">
        <v>0.178</v>
      </c>
    </row>
    <row r="10" spans="1:11" ht="18" customHeight="1">
      <c r="A10" s="140">
        <v>307</v>
      </c>
      <c r="B10" s="178" t="s">
        <v>161</v>
      </c>
      <c r="C10" s="159">
        <v>10706</v>
      </c>
      <c r="D10" s="159">
        <v>575</v>
      </c>
      <c r="E10" s="5">
        <f t="shared" si="0"/>
        <v>0.053708201008780126</v>
      </c>
      <c r="F10" s="25">
        <f t="shared" si="1"/>
        <v>7</v>
      </c>
      <c r="G10" s="26">
        <v>0.074</v>
      </c>
      <c r="H10" s="25">
        <f t="shared" si="2"/>
        <v>7</v>
      </c>
      <c r="I10" s="26">
        <f t="shared" si="3"/>
        <v>-0.02029179899121987</v>
      </c>
      <c r="J10" s="94">
        <f t="shared" si="4"/>
        <v>5</v>
      </c>
      <c r="K10" s="96">
        <v>0.057</v>
      </c>
    </row>
    <row r="11" spans="1:11" ht="18" customHeight="1">
      <c r="A11" s="140">
        <v>308</v>
      </c>
      <c r="B11" s="178" t="s">
        <v>162</v>
      </c>
      <c r="C11" s="159">
        <v>2089</v>
      </c>
      <c r="D11" s="159">
        <v>520</v>
      </c>
      <c r="E11" s="5">
        <f t="shared" si="0"/>
        <v>0.24892292963140258</v>
      </c>
      <c r="F11" s="25">
        <f t="shared" si="1"/>
        <v>4</v>
      </c>
      <c r="G11" s="26">
        <v>0.324</v>
      </c>
      <c r="H11" s="25">
        <f t="shared" si="2"/>
        <v>1</v>
      </c>
      <c r="I11" s="26">
        <f t="shared" si="3"/>
        <v>-0.07507707036859743</v>
      </c>
      <c r="J11" s="94">
        <f t="shared" si="4"/>
        <v>7</v>
      </c>
      <c r="K11" s="96">
        <v>0.233</v>
      </c>
    </row>
    <row r="12" spans="1:11" ht="18" customHeight="1">
      <c r="A12" s="140">
        <v>309</v>
      </c>
      <c r="B12" s="178" t="s">
        <v>163</v>
      </c>
      <c r="C12" s="159">
        <v>50147</v>
      </c>
      <c r="D12" s="159">
        <v>12741</v>
      </c>
      <c r="E12" s="5">
        <f t="shared" si="0"/>
        <v>0.25407302530560155</v>
      </c>
      <c r="F12" s="25">
        <f t="shared" si="1"/>
        <v>3</v>
      </c>
      <c r="G12" s="26">
        <v>0.238</v>
      </c>
      <c r="H12" s="25">
        <f t="shared" si="2"/>
        <v>3</v>
      </c>
      <c r="I12" s="26">
        <f t="shared" si="3"/>
        <v>0.016073025305601563</v>
      </c>
      <c r="J12" s="94">
        <f t="shared" si="4"/>
        <v>3</v>
      </c>
      <c r="K12" s="96">
        <v>0.238</v>
      </c>
    </row>
    <row r="13" spans="1:11" ht="18" customHeight="1">
      <c r="A13" s="276" t="s">
        <v>67</v>
      </c>
      <c r="B13" s="276"/>
      <c r="C13" s="157">
        <f>SUM(C6:C12)</f>
        <v>71471</v>
      </c>
      <c r="D13" s="157">
        <f>SUM(D6:D12)</f>
        <v>15627</v>
      </c>
      <c r="E13" s="158">
        <f t="shared" si="0"/>
        <v>0.21864812301492914</v>
      </c>
      <c r="F13" s="143"/>
      <c r="G13" s="151">
        <v>0.215</v>
      </c>
      <c r="H13" s="144"/>
      <c r="I13" s="145">
        <f t="shared" si="3"/>
        <v>0.0036481230149291444</v>
      </c>
      <c r="J13" s="146"/>
      <c r="K13" s="147">
        <v>0.207</v>
      </c>
    </row>
    <row r="14" spans="1:9" ht="13.5">
      <c r="A14" s="105" t="s">
        <v>133</v>
      </c>
      <c r="I14" s="24"/>
    </row>
  </sheetData>
  <mergeCells count="14">
    <mergeCell ref="B1:G1"/>
    <mergeCell ref="A2:A5"/>
    <mergeCell ref="B2:B5"/>
    <mergeCell ref="C2:F2"/>
    <mergeCell ref="G2:G5"/>
    <mergeCell ref="K2:K5"/>
    <mergeCell ref="J4:J5"/>
    <mergeCell ref="A13:B13"/>
    <mergeCell ref="I2:I5"/>
    <mergeCell ref="C3:C5"/>
    <mergeCell ref="D3:D5"/>
    <mergeCell ref="E3:E5"/>
    <mergeCell ref="F4:F5"/>
    <mergeCell ref="H4:H5"/>
  </mergeCells>
  <printOptions/>
  <pageMargins left="0.75" right="0.28" top="0.43" bottom="0.23" header="0.13" footer="0.08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workbookViewId="0" topLeftCell="A49">
      <selection activeCell="E6" sqref="E6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141</v>
      </c>
      <c r="C1" s="270"/>
      <c r="D1" s="270"/>
      <c r="E1" s="270"/>
      <c r="F1" s="270"/>
      <c r="G1" s="270"/>
      <c r="H1" s="41" t="s">
        <v>142</v>
      </c>
    </row>
    <row r="2" spans="1:11" ht="14.25" thickTop="1">
      <c r="A2" s="259" t="s">
        <v>0</v>
      </c>
      <c r="B2" s="260" t="s">
        <v>1</v>
      </c>
      <c r="C2" s="262" t="s">
        <v>134</v>
      </c>
      <c r="D2" s="262"/>
      <c r="E2" s="262"/>
      <c r="F2" s="262"/>
      <c r="G2" s="253" t="s">
        <v>135</v>
      </c>
      <c r="H2" s="22"/>
      <c r="I2" s="246" t="s">
        <v>61</v>
      </c>
      <c r="J2" s="22"/>
      <c r="K2" s="236" t="s">
        <v>150</v>
      </c>
    </row>
    <row r="3" spans="1:11" ht="13.5" customHeight="1">
      <c r="A3" s="249"/>
      <c r="B3" s="217"/>
      <c r="C3" s="248" t="s">
        <v>2</v>
      </c>
      <c r="D3" s="251" t="s">
        <v>10</v>
      </c>
      <c r="E3" s="253" t="s">
        <v>59</v>
      </c>
      <c r="F3" s="21"/>
      <c r="G3" s="263"/>
      <c r="H3" s="23"/>
      <c r="I3" s="246"/>
      <c r="J3" s="93"/>
      <c r="K3" s="237"/>
    </row>
    <row r="4" spans="1:11" ht="13.5">
      <c r="A4" s="249"/>
      <c r="B4" s="217"/>
      <c r="C4" s="249"/>
      <c r="D4" s="252"/>
      <c r="E4" s="254"/>
      <c r="F4" s="256" t="s">
        <v>58</v>
      </c>
      <c r="G4" s="263"/>
      <c r="H4" s="258" t="s">
        <v>58</v>
      </c>
      <c r="I4" s="247"/>
      <c r="J4" s="265" t="s">
        <v>58</v>
      </c>
      <c r="K4" s="237"/>
    </row>
    <row r="5" spans="1:11" ht="13.5">
      <c r="A5" s="250"/>
      <c r="B5" s="261"/>
      <c r="C5" s="250"/>
      <c r="D5" s="250"/>
      <c r="E5" s="255"/>
      <c r="F5" s="257"/>
      <c r="G5" s="264"/>
      <c r="H5" s="257"/>
      <c r="I5" s="247"/>
      <c r="J5" s="265"/>
      <c r="K5" s="237"/>
    </row>
    <row r="6" spans="1:13" ht="18" customHeight="1">
      <c r="A6" s="4">
        <v>284000</v>
      </c>
      <c r="B6" s="4" t="s">
        <v>14</v>
      </c>
      <c r="C6" s="13">
        <f>'22年度法定報告値'!C6</f>
        <v>252328</v>
      </c>
      <c r="D6" s="13">
        <f>'22年度法定報告値'!F6</f>
        <v>72145</v>
      </c>
      <c r="E6" s="5">
        <f aca="true" t="shared" si="0" ref="E6:E47">D6/C6</f>
        <v>0.2859175359056466</v>
      </c>
      <c r="F6" s="25">
        <f>RANK(E6,$E$6:$E$46)</f>
        <v>31</v>
      </c>
      <c r="G6" s="26">
        <f>'年度比較21-20法定報告'!E6</f>
        <v>0.2724852723435088</v>
      </c>
      <c r="H6" s="25">
        <f>RANK(G6,$G$6:$G$46)</f>
        <v>30</v>
      </c>
      <c r="I6" s="26">
        <f>E6-G6</f>
        <v>0.013432263562137836</v>
      </c>
      <c r="J6" s="94">
        <f>RANK(I6,$I$6:$I$46)</f>
        <v>13</v>
      </c>
      <c r="K6" s="96">
        <f>'22年度速報値(H23.5照会)'!G6</f>
        <v>0.28017310291702396</v>
      </c>
      <c r="L6" t="s">
        <v>63</v>
      </c>
      <c r="M6" t="s">
        <v>68</v>
      </c>
    </row>
    <row r="7" spans="1:13" ht="18" customHeight="1">
      <c r="A7" s="4">
        <v>280024</v>
      </c>
      <c r="B7" s="4" t="s">
        <v>40</v>
      </c>
      <c r="C7" s="13">
        <f>'22年度法定報告値'!C7</f>
        <v>89440</v>
      </c>
      <c r="D7" s="13">
        <f>'22年度法定報告値'!F7</f>
        <v>28935</v>
      </c>
      <c r="E7" s="5">
        <f t="shared" si="0"/>
        <v>0.32351296958855097</v>
      </c>
      <c r="F7" s="25">
        <f aca="true" t="shared" si="1" ref="F7:F46">RANK(E7,$E$6:$E$46)</f>
        <v>24</v>
      </c>
      <c r="G7" s="26">
        <f>'年度比較21-20法定報告'!E7</f>
        <v>0.31610107825626776</v>
      </c>
      <c r="H7" s="25">
        <f aca="true" t="shared" si="2" ref="H7:H46">RANK(G7,$G$6:$G$46)</f>
        <v>22</v>
      </c>
      <c r="I7" s="26">
        <f aca="true" t="shared" si="3" ref="I7:I47">E7-G7</f>
        <v>0.007411891332283205</v>
      </c>
      <c r="J7" s="94">
        <f aca="true" t="shared" si="4" ref="J7:J46">RANK(I7,$I$6:$I$46)</f>
        <v>18</v>
      </c>
      <c r="K7" s="96">
        <f>'22年度速報値(H23.5照会)'!G7</f>
        <v>0.31090101822134264</v>
      </c>
      <c r="L7" t="s">
        <v>63</v>
      </c>
      <c r="M7" t="s">
        <v>69</v>
      </c>
    </row>
    <row r="8" spans="1:13" ht="18" customHeight="1">
      <c r="A8" s="4">
        <v>280032</v>
      </c>
      <c r="B8" s="4" t="s">
        <v>34</v>
      </c>
      <c r="C8" s="13">
        <f>'22年度法定報告値'!C8</f>
        <v>81184</v>
      </c>
      <c r="D8" s="13">
        <f>'22年度法定報告値'!F8</f>
        <v>26713</v>
      </c>
      <c r="E8" s="5">
        <f t="shared" si="0"/>
        <v>0.3290426685061096</v>
      </c>
      <c r="F8" s="25">
        <f t="shared" si="1"/>
        <v>21</v>
      </c>
      <c r="G8" s="26">
        <f>'年度比較21-20法定報告'!E8</f>
        <v>0.35589386377508886</v>
      </c>
      <c r="H8" s="25">
        <f t="shared" si="2"/>
        <v>13</v>
      </c>
      <c r="I8" s="26">
        <f t="shared" si="3"/>
        <v>-0.026851195268979278</v>
      </c>
      <c r="J8" s="94">
        <f t="shared" si="4"/>
        <v>38</v>
      </c>
      <c r="K8" s="96">
        <f>'22年度速報値(H23.5照会)'!G8</f>
        <v>0.3169041435055951</v>
      </c>
      <c r="L8" t="s">
        <v>63</v>
      </c>
      <c r="M8" t="s">
        <v>70</v>
      </c>
    </row>
    <row r="9" spans="1:13" ht="18" customHeight="1">
      <c r="A9" s="4">
        <v>280040</v>
      </c>
      <c r="B9" s="4" t="s">
        <v>36</v>
      </c>
      <c r="C9" s="13">
        <f>'22年度法定報告値'!C9</f>
        <v>47104</v>
      </c>
      <c r="D9" s="13">
        <f>'22年度法定報告値'!F9</f>
        <v>8033</v>
      </c>
      <c r="E9" s="5">
        <f t="shared" si="0"/>
        <v>0.1705375339673913</v>
      </c>
      <c r="F9" s="25">
        <f t="shared" si="1"/>
        <v>40</v>
      </c>
      <c r="G9" s="26">
        <f>'年度比較21-20法定報告'!E9</f>
        <v>0.16410114864434489</v>
      </c>
      <c r="H9" s="25">
        <f t="shared" si="2"/>
        <v>40</v>
      </c>
      <c r="I9" s="26">
        <f t="shared" si="3"/>
        <v>0.006436385323046412</v>
      </c>
      <c r="J9" s="94">
        <f t="shared" si="4"/>
        <v>20</v>
      </c>
      <c r="K9" s="96">
        <f>'22年度速報値(H23.5照会)'!G9</f>
        <v>0.1604978646454542</v>
      </c>
      <c r="L9" t="s">
        <v>63</v>
      </c>
      <c r="M9" t="s">
        <v>71</v>
      </c>
    </row>
    <row r="10" spans="1:13" ht="18" customHeight="1">
      <c r="A10" s="4">
        <v>280057</v>
      </c>
      <c r="B10" s="4" t="s">
        <v>19</v>
      </c>
      <c r="C10" s="13">
        <f>'22年度法定報告値'!C10</f>
        <v>67616</v>
      </c>
      <c r="D10" s="13">
        <f>'22年度法定報告値'!F10</f>
        <v>20350</v>
      </c>
      <c r="E10" s="5">
        <f t="shared" si="0"/>
        <v>0.30096426881211547</v>
      </c>
      <c r="F10" s="25">
        <f t="shared" si="1"/>
        <v>28</v>
      </c>
      <c r="G10" s="26">
        <f>'年度比較21-20法定報告'!E10</f>
        <v>0.28174737555028784</v>
      </c>
      <c r="H10" s="25">
        <f t="shared" si="2"/>
        <v>28</v>
      </c>
      <c r="I10" s="26">
        <f t="shared" si="3"/>
        <v>0.019216893261827628</v>
      </c>
      <c r="J10" s="94">
        <f t="shared" si="4"/>
        <v>11</v>
      </c>
      <c r="K10" s="96">
        <f>'22年度速報値(H23.5照会)'!G10</f>
        <v>0.3118657749077491</v>
      </c>
      <c r="L10" t="s">
        <v>63</v>
      </c>
      <c r="M10" t="s">
        <v>70</v>
      </c>
    </row>
    <row r="11" spans="1:13" ht="18" customHeight="1">
      <c r="A11" s="4">
        <v>280065</v>
      </c>
      <c r="B11" s="4" t="s">
        <v>13</v>
      </c>
      <c r="C11" s="13">
        <f>'22年度法定報告値'!C11</f>
        <v>9743</v>
      </c>
      <c r="D11" s="13">
        <f>'22年度法定報告値'!F11</f>
        <v>2429</v>
      </c>
      <c r="E11" s="5">
        <f t="shared" si="0"/>
        <v>0.24930719490916556</v>
      </c>
      <c r="F11" s="25">
        <f t="shared" si="1"/>
        <v>37</v>
      </c>
      <c r="G11" s="26">
        <f>'年度比較21-20法定報告'!E11</f>
        <v>0.2831707071723167</v>
      </c>
      <c r="H11" s="25">
        <f t="shared" si="2"/>
        <v>27</v>
      </c>
      <c r="I11" s="26">
        <f t="shared" si="3"/>
        <v>-0.033863512263151124</v>
      </c>
      <c r="J11" s="94">
        <f t="shared" si="4"/>
        <v>39</v>
      </c>
      <c r="K11" s="96">
        <f>'22年度速報値(H23.5照会)'!G11</f>
        <v>0.2482638888888889</v>
      </c>
      <c r="L11" t="s">
        <v>63</v>
      </c>
      <c r="M11" t="s">
        <v>72</v>
      </c>
    </row>
    <row r="12" spans="1:13" ht="18" customHeight="1">
      <c r="A12" s="4">
        <v>280073</v>
      </c>
      <c r="B12" s="4" t="s">
        <v>39</v>
      </c>
      <c r="C12" s="13">
        <f>'22年度法定報告値'!C12</f>
        <v>15159</v>
      </c>
      <c r="D12" s="13">
        <f>'22年度法定報告値'!F12</f>
        <v>5389</v>
      </c>
      <c r="E12" s="5">
        <f t="shared" si="0"/>
        <v>0.3554983837984036</v>
      </c>
      <c r="F12" s="25">
        <f t="shared" si="1"/>
        <v>13</v>
      </c>
      <c r="G12" s="26">
        <f>'年度比較21-20法定報告'!E12</f>
        <v>0.2860244074160995</v>
      </c>
      <c r="H12" s="25">
        <f t="shared" si="2"/>
        <v>26</v>
      </c>
      <c r="I12" s="26">
        <f t="shared" si="3"/>
        <v>0.06947397638230407</v>
      </c>
      <c r="J12" s="94">
        <f t="shared" si="4"/>
        <v>2</v>
      </c>
      <c r="K12" s="96">
        <f>'22年度速報値(H23.5照会)'!G12</f>
        <v>0.3567720622935347</v>
      </c>
      <c r="L12" t="s">
        <v>63</v>
      </c>
      <c r="M12" t="s">
        <v>70</v>
      </c>
    </row>
    <row r="13" spans="1:13" ht="18" customHeight="1">
      <c r="A13" s="4">
        <v>280081</v>
      </c>
      <c r="B13" s="4" t="s">
        <v>28</v>
      </c>
      <c r="C13" s="13">
        <f>'22年度法定報告値'!C13</f>
        <v>32750</v>
      </c>
      <c r="D13" s="13">
        <f>'22年度法定報告値'!F13</f>
        <v>9001</v>
      </c>
      <c r="E13" s="5">
        <f t="shared" si="0"/>
        <v>0.27483969465648855</v>
      </c>
      <c r="F13" s="25">
        <f t="shared" si="1"/>
        <v>33</v>
      </c>
      <c r="G13" s="26">
        <f>'年度比較21-20法定報告'!E13</f>
        <v>0.27061427780852243</v>
      </c>
      <c r="H13" s="25">
        <f t="shared" si="2"/>
        <v>31</v>
      </c>
      <c r="I13" s="26">
        <f t="shared" si="3"/>
        <v>0.004225416847966124</v>
      </c>
      <c r="J13" s="94">
        <f t="shared" si="4"/>
        <v>21</v>
      </c>
      <c r="K13" s="96">
        <f>'22年度速報値(H23.5照会)'!G13</f>
        <v>0.2731078106105237</v>
      </c>
      <c r="L13" t="s">
        <v>63</v>
      </c>
      <c r="M13" t="s">
        <v>73</v>
      </c>
    </row>
    <row r="14" spans="1:13" ht="18" customHeight="1">
      <c r="A14" s="4">
        <v>280099</v>
      </c>
      <c r="B14" s="4" t="s">
        <v>30</v>
      </c>
      <c r="C14" s="13">
        <f>'22年度法定報告値'!C14</f>
        <v>6343</v>
      </c>
      <c r="D14" s="13">
        <f>'22年度法定報告値'!F14</f>
        <v>2751</v>
      </c>
      <c r="E14" s="5">
        <f t="shared" si="0"/>
        <v>0.43370644805297176</v>
      </c>
      <c r="F14" s="25">
        <f t="shared" si="1"/>
        <v>3</v>
      </c>
      <c r="G14" s="26">
        <f>'年度比較21-20法定報告'!E14</f>
        <v>0.43659335517080017</v>
      </c>
      <c r="H14" s="25">
        <f t="shared" si="2"/>
        <v>2</v>
      </c>
      <c r="I14" s="26">
        <f t="shared" si="3"/>
        <v>-0.002886907117828408</v>
      </c>
      <c r="J14" s="94">
        <f t="shared" si="4"/>
        <v>28</v>
      </c>
      <c r="K14" s="96">
        <f>'22年度速報値(H23.5照会)'!G14</f>
        <v>0.44494742990654207</v>
      </c>
      <c r="L14" t="s">
        <v>63</v>
      </c>
      <c r="M14" t="s">
        <v>74</v>
      </c>
    </row>
    <row r="15" spans="1:13" ht="18" customHeight="1">
      <c r="A15" s="4">
        <v>280115</v>
      </c>
      <c r="B15" s="4" t="s">
        <v>33</v>
      </c>
      <c r="C15" s="13">
        <f>'22年度法定報告値'!C15</f>
        <v>46982</v>
      </c>
      <c r="D15" s="13">
        <f>'22年度法定報告値'!F15</f>
        <v>15911</v>
      </c>
      <c r="E15" s="5">
        <f t="shared" si="0"/>
        <v>0.3386616150866289</v>
      </c>
      <c r="F15" s="25">
        <f t="shared" si="1"/>
        <v>17</v>
      </c>
      <c r="G15" s="26">
        <f>'年度比較21-20法定報告'!E15</f>
        <v>0.3500683643821569</v>
      </c>
      <c r="H15" s="25">
        <f t="shared" si="2"/>
        <v>16</v>
      </c>
      <c r="I15" s="26">
        <f t="shared" si="3"/>
        <v>-0.011406749295527985</v>
      </c>
      <c r="J15" s="94">
        <f t="shared" si="4"/>
        <v>33</v>
      </c>
      <c r="K15" s="96">
        <f>'22年度速報値(H23.5照会)'!G15</f>
        <v>0.3464684014869889</v>
      </c>
      <c r="L15" t="s">
        <v>63</v>
      </c>
      <c r="M15" t="s">
        <v>71</v>
      </c>
    </row>
    <row r="16" spans="1:13" ht="18" customHeight="1">
      <c r="A16" s="112">
        <v>280131</v>
      </c>
      <c r="B16" s="112" t="s">
        <v>31</v>
      </c>
      <c r="C16" s="113">
        <f>'22年度法定報告値'!C16</f>
        <v>8697</v>
      </c>
      <c r="D16" s="113">
        <f>'22年度法定報告値'!F16</f>
        <v>2957</v>
      </c>
      <c r="E16" s="114">
        <f t="shared" si="0"/>
        <v>0.3400022996435553</v>
      </c>
      <c r="F16" s="115">
        <f t="shared" si="1"/>
        <v>16</v>
      </c>
      <c r="G16" s="116">
        <f>'年度比較21-20法定報告'!E16</f>
        <v>0.3440156214105215</v>
      </c>
      <c r="H16" s="115">
        <f t="shared" si="2"/>
        <v>19</v>
      </c>
      <c r="I16" s="116">
        <f t="shared" si="3"/>
        <v>-0.004013321766966227</v>
      </c>
      <c r="J16" s="117">
        <f t="shared" si="4"/>
        <v>31</v>
      </c>
      <c r="K16" s="118">
        <f>'22年度速報値(H23.5照会)'!G16</f>
        <v>0.34480547242411286</v>
      </c>
      <c r="L16" t="s">
        <v>63</v>
      </c>
      <c r="M16" t="s">
        <v>74</v>
      </c>
    </row>
    <row r="17" spans="1:13" ht="18" customHeight="1">
      <c r="A17" s="4">
        <v>280149</v>
      </c>
      <c r="B17" s="4" t="s">
        <v>21</v>
      </c>
      <c r="C17" s="13">
        <f>'22年度法定報告値'!C17</f>
        <v>8507</v>
      </c>
      <c r="D17" s="13">
        <f>'22年度法定報告値'!F17</f>
        <v>2771</v>
      </c>
      <c r="E17" s="5">
        <f t="shared" si="0"/>
        <v>0.3257317503232632</v>
      </c>
      <c r="F17" s="25">
        <f t="shared" si="1"/>
        <v>23</v>
      </c>
      <c r="G17" s="26">
        <f>'年度比較21-20法定報告'!E17</f>
        <v>0.2497410519047071</v>
      </c>
      <c r="H17" s="25">
        <f t="shared" si="2"/>
        <v>35</v>
      </c>
      <c r="I17" s="26">
        <f t="shared" si="3"/>
        <v>0.07599069841855607</v>
      </c>
      <c r="J17" s="94">
        <f t="shared" si="4"/>
        <v>1</v>
      </c>
      <c r="K17" s="96">
        <f>'22年度速報値(H23.5照会)'!G17</f>
        <v>0.3116758826031476</v>
      </c>
      <c r="L17" t="s">
        <v>63</v>
      </c>
      <c r="M17" t="s">
        <v>75</v>
      </c>
    </row>
    <row r="18" spans="1:13" ht="18" customHeight="1">
      <c r="A18" s="4">
        <v>280156</v>
      </c>
      <c r="B18" s="4" t="s">
        <v>20</v>
      </c>
      <c r="C18" s="13">
        <f>'22年度法定報告値'!C18</f>
        <v>37223</v>
      </c>
      <c r="D18" s="13">
        <f>'22年度法定報告値'!F18</f>
        <v>13302</v>
      </c>
      <c r="E18" s="5">
        <f t="shared" si="0"/>
        <v>0.357359696961556</v>
      </c>
      <c r="F18" s="25">
        <f t="shared" si="1"/>
        <v>11</v>
      </c>
      <c r="G18" s="26">
        <f>'年度比較21-20法定報告'!E18</f>
        <v>0.3602979011509817</v>
      </c>
      <c r="H18" s="25">
        <f t="shared" si="2"/>
        <v>11</v>
      </c>
      <c r="I18" s="26">
        <f t="shared" si="3"/>
        <v>-0.002938204189425697</v>
      </c>
      <c r="J18" s="94">
        <f t="shared" si="4"/>
        <v>29</v>
      </c>
      <c r="K18" s="96">
        <f>'22年度速報値(H23.5照会)'!G18</f>
        <v>0.3513080230270349</v>
      </c>
      <c r="L18" t="s">
        <v>63</v>
      </c>
      <c r="M18" t="s">
        <v>73</v>
      </c>
    </row>
    <row r="19" spans="1:13" ht="18" customHeight="1">
      <c r="A19" s="4">
        <v>280164</v>
      </c>
      <c r="B19" s="4" t="s">
        <v>46</v>
      </c>
      <c r="C19" s="13">
        <f>'22年度法定報告値'!C19</f>
        <v>15646</v>
      </c>
      <c r="D19" s="13">
        <f>'22年度法定報告値'!F19</f>
        <v>3272</v>
      </c>
      <c r="E19" s="5">
        <f t="shared" si="0"/>
        <v>0.20912693340150837</v>
      </c>
      <c r="F19" s="25">
        <f t="shared" si="1"/>
        <v>39</v>
      </c>
      <c r="G19" s="26">
        <f>'年度比較21-20法定報告'!E19</f>
        <v>0.23379112104758862</v>
      </c>
      <c r="H19" s="25">
        <f t="shared" si="2"/>
        <v>37</v>
      </c>
      <c r="I19" s="26">
        <f t="shared" si="3"/>
        <v>-0.02466418764608025</v>
      </c>
      <c r="J19" s="94">
        <f t="shared" si="4"/>
        <v>37</v>
      </c>
      <c r="K19" s="96">
        <f>'22年度速報値(H23.5照会)'!G19</f>
        <v>0.23231835996382272</v>
      </c>
      <c r="L19" t="s">
        <v>63</v>
      </c>
      <c r="M19" t="s">
        <v>75</v>
      </c>
    </row>
    <row r="20" spans="1:13" ht="18" customHeight="1">
      <c r="A20" s="4">
        <v>280172</v>
      </c>
      <c r="B20" s="4" t="s">
        <v>22</v>
      </c>
      <c r="C20" s="13">
        <f>'22年度法定報告値'!C20</f>
        <v>16192</v>
      </c>
      <c r="D20" s="13">
        <f>'22年度法定報告値'!F20</f>
        <v>2135</v>
      </c>
      <c r="E20" s="5">
        <f t="shared" si="0"/>
        <v>0.1318552371541502</v>
      </c>
      <c r="F20" s="25">
        <f t="shared" si="1"/>
        <v>41</v>
      </c>
      <c r="G20" s="26">
        <f>'年度比較21-20法定報告'!E20</f>
        <v>0.13895355961279254</v>
      </c>
      <c r="H20" s="25">
        <f t="shared" si="2"/>
        <v>41</v>
      </c>
      <c r="I20" s="26">
        <f t="shared" si="3"/>
        <v>-0.007098322458642337</v>
      </c>
      <c r="J20" s="94">
        <f t="shared" si="4"/>
        <v>32</v>
      </c>
      <c r="K20" s="96">
        <f>'22年度速報値(H23.5照会)'!G20</f>
        <v>0.12628532725817376</v>
      </c>
      <c r="L20" t="s">
        <v>63</v>
      </c>
      <c r="M20" t="s">
        <v>71</v>
      </c>
    </row>
    <row r="21" spans="1:13" ht="18" customHeight="1">
      <c r="A21" s="4">
        <v>280180</v>
      </c>
      <c r="B21" s="4" t="s">
        <v>37</v>
      </c>
      <c r="C21" s="13">
        <f>'22年度法定報告値'!C21</f>
        <v>28839</v>
      </c>
      <c r="D21" s="13">
        <f>'22年度法定報告値'!F21</f>
        <v>9711</v>
      </c>
      <c r="E21" s="5">
        <f t="shared" si="0"/>
        <v>0.3367315094143348</v>
      </c>
      <c r="F21" s="25">
        <f t="shared" si="1"/>
        <v>18</v>
      </c>
      <c r="G21" s="26">
        <f>'年度比較21-20法定報告'!E21</f>
        <v>0.35466519550375836</v>
      </c>
      <c r="H21" s="25">
        <f t="shared" si="2"/>
        <v>14</v>
      </c>
      <c r="I21" s="26">
        <f t="shared" si="3"/>
        <v>-0.017933686089423584</v>
      </c>
      <c r="J21" s="94">
        <f t="shared" si="4"/>
        <v>34</v>
      </c>
      <c r="K21" s="96">
        <f>'22年度速報値(H23.5照会)'!G21</f>
        <v>0.31658937076961646</v>
      </c>
      <c r="L21" t="s">
        <v>63</v>
      </c>
      <c r="M21" t="s">
        <v>73</v>
      </c>
    </row>
    <row r="22" spans="1:13" ht="18" customHeight="1">
      <c r="A22" s="4">
        <v>280198</v>
      </c>
      <c r="B22" s="4" t="s">
        <v>12</v>
      </c>
      <c r="C22" s="13">
        <f>'22年度法定報告値'!C22</f>
        <v>8444</v>
      </c>
      <c r="D22" s="13">
        <f>'22年度法定報告値'!F22</f>
        <v>1961</v>
      </c>
      <c r="E22" s="5">
        <f t="shared" si="0"/>
        <v>0.23223590715300804</v>
      </c>
      <c r="F22" s="25">
        <f t="shared" si="1"/>
        <v>38</v>
      </c>
      <c r="G22" s="26">
        <f>'年度比較21-20法定報告'!E22</f>
        <v>0.20838224935430852</v>
      </c>
      <c r="H22" s="25">
        <f t="shared" si="2"/>
        <v>39</v>
      </c>
      <c r="I22" s="26">
        <f t="shared" si="3"/>
        <v>0.023853657798699524</v>
      </c>
      <c r="J22" s="94">
        <f t="shared" si="4"/>
        <v>10</v>
      </c>
      <c r="K22" s="96">
        <f>'22年度速報値(H23.5照会)'!G22</f>
        <v>0.20910368688506867</v>
      </c>
      <c r="L22" t="s">
        <v>63</v>
      </c>
      <c r="M22" t="s">
        <v>75</v>
      </c>
    </row>
    <row r="23" spans="1:13" ht="18" customHeight="1">
      <c r="A23" s="4">
        <v>280206</v>
      </c>
      <c r="B23" s="4" t="s">
        <v>23</v>
      </c>
      <c r="C23" s="13">
        <f>'22年度法定報告値'!C23</f>
        <v>13566</v>
      </c>
      <c r="D23" s="13">
        <f>'22年度法定報告値'!F23</f>
        <v>4356</v>
      </c>
      <c r="E23" s="5">
        <f t="shared" si="0"/>
        <v>0.32109685979655017</v>
      </c>
      <c r="F23" s="25">
        <f t="shared" si="1"/>
        <v>25</v>
      </c>
      <c r="G23" s="26">
        <f>'年度比較21-20法定報告'!E23</f>
        <v>0.305829596412556</v>
      </c>
      <c r="H23" s="25">
        <f t="shared" si="2"/>
        <v>23</v>
      </c>
      <c r="I23" s="26">
        <f t="shared" si="3"/>
        <v>0.015267263383994145</v>
      </c>
      <c r="J23" s="94">
        <f t="shared" si="4"/>
        <v>12</v>
      </c>
      <c r="K23" s="96">
        <f>'22年度速報値(H23.5照会)'!G23</f>
        <v>0.31592459968921016</v>
      </c>
      <c r="L23" t="s">
        <v>63</v>
      </c>
      <c r="M23" t="s">
        <v>73</v>
      </c>
    </row>
    <row r="24" spans="1:13" ht="18" customHeight="1">
      <c r="A24" s="4">
        <v>280214</v>
      </c>
      <c r="B24" s="4" t="s">
        <v>32</v>
      </c>
      <c r="C24" s="13">
        <f>'22年度法定報告値'!C24</f>
        <v>8104</v>
      </c>
      <c r="D24" s="13">
        <f>'22年度法定報告値'!F24</f>
        <v>2413</v>
      </c>
      <c r="E24" s="5">
        <f t="shared" si="0"/>
        <v>0.2977541954590326</v>
      </c>
      <c r="F24" s="25">
        <f t="shared" si="1"/>
        <v>30</v>
      </c>
      <c r="G24" s="26">
        <f>'年度比較21-20法定報告'!E24</f>
        <v>0.25807622504537203</v>
      </c>
      <c r="H24" s="25">
        <f t="shared" si="2"/>
        <v>34</v>
      </c>
      <c r="I24" s="26">
        <f t="shared" si="3"/>
        <v>0.03967797041366056</v>
      </c>
      <c r="J24" s="94">
        <f t="shared" si="4"/>
        <v>5</v>
      </c>
      <c r="K24" s="96">
        <f>'22年度速報値(H23.5照会)'!G24</f>
        <v>0.29754879709487064</v>
      </c>
      <c r="L24" t="s">
        <v>63</v>
      </c>
      <c r="M24" t="s">
        <v>75</v>
      </c>
    </row>
    <row r="25" spans="1:13" ht="18" customHeight="1">
      <c r="A25" s="4">
        <v>280222</v>
      </c>
      <c r="B25" s="4" t="s">
        <v>29</v>
      </c>
      <c r="C25" s="13">
        <f>'22年度法定報告値'!C25</f>
        <v>4749</v>
      </c>
      <c r="D25" s="13">
        <f>'22年度法定報告値'!F25</f>
        <v>1897</v>
      </c>
      <c r="E25" s="5">
        <f t="shared" si="0"/>
        <v>0.3994525163192251</v>
      </c>
      <c r="F25" s="25">
        <f t="shared" si="1"/>
        <v>5</v>
      </c>
      <c r="G25" s="26">
        <f>'年度比較21-20法定報告'!E25</f>
        <v>0.40107066381156314</v>
      </c>
      <c r="H25" s="25">
        <f t="shared" si="2"/>
        <v>6</v>
      </c>
      <c r="I25" s="26">
        <f t="shared" si="3"/>
        <v>-0.001618147492338018</v>
      </c>
      <c r="J25" s="94">
        <f t="shared" si="4"/>
        <v>27</v>
      </c>
      <c r="K25" s="96">
        <f>'22年度速報値(H23.5照会)'!G26</f>
        <v>0.31606685740099383</v>
      </c>
      <c r="L25" t="s">
        <v>64</v>
      </c>
      <c r="M25" t="s">
        <v>73</v>
      </c>
    </row>
    <row r="26" spans="1:13" ht="18" customHeight="1">
      <c r="A26" s="4">
        <v>280248</v>
      </c>
      <c r="B26" s="4" t="s">
        <v>45</v>
      </c>
      <c r="C26" s="13">
        <f>'22年度法定報告値'!C26</f>
        <v>5934</v>
      </c>
      <c r="D26" s="13">
        <f>'22年度法定報告値'!F26</f>
        <v>1946</v>
      </c>
      <c r="E26" s="5">
        <f t="shared" si="0"/>
        <v>0.3279406808223795</v>
      </c>
      <c r="F26" s="25">
        <f t="shared" si="1"/>
        <v>22</v>
      </c>
      <c r="G26" s="26">
        <f>'年度比較21-20法定報告'!E26</f>
        <v>0.3211178045515395</v>
      </c>
      <c r="H26" s="25">
        <f t="shared" si="2"/>
        <v>21</v>
      </c>
      <c r="I26" s="26">
        <f t="shared" si="3"/>
        <v>0.006822876270839995</v>
      </c>
      <c r="J26" s="94">
        <f t="shared" si="4"/>
        <v>19</v>
      </c>
      <c r="K26" s="96">
        <f>'22年度速報値(H23.5照会)'!G34</f>
        <v>0.2909043894240093</v>
      </c>
      <c r="L26" t="s">
        <v>63</v>
      </c>
      <c r="M26" t="s">
        <v>75</v>
      </c>
    </row>
    <row r="27" spans="1:13" ht="18" customHeight="1">
      <c r="A27" s="4">
        <v>280271</v>
      </c>
      <c r="B27" s="4" t="s">
        <v>50</v>
      </c>
      <c r="C27" s="13">
        <f>'22年度法定報告値'!C27</f>
        <v>4332</v>
      </c>
      <c r="D27" s="13">
        <f>'22年度法定報告値'!F27</f>
        <v>1434</v>
      </c>
      <c r="E27" s="5">
        <f t="shared" si="0"/>
        <v>0.33102493074792244</v>
      </c>
      <c r="F27" s="25">
        <f t="shared" si="1"/>
        <v>20</v>
      </c>
      <c r="G27" s="26">
        <f>'年度比較21-20法定報告'!E27</f>
        <v>0.35079829098268495</v>
      </c>
      <c r="H27" s="25">
        <f t="shared" si="2"/>
        <v>15</v>
      </c>
      <c r="I27" s="26">
        <f t="shared" si="3"/>
        <v>-0.019773360234762505</v>
      </c>
      <c r="J27" s="94">
        <f t="shared" si="4"/>
        <v>36</v>
      </c>
      <c r="K27" s="96">
        <f>'22年度速報値(H23.5照会)'!G37</f>
        <v>0.3906810035842294</v>
      </c>
      <c r="L27" t="s">
        <v>64</v>
      </c>
      <c r="M27" t="s">
        <v>75</v>
      </c>
    </row>
    <row r="28" spans="1:13" ht="18" customHeight="1">
      <c r="A28" s="4">
        <v>280313</v>
      </c>
      <c r="B28" s="4" t="s">
        <v>11</v>
      </c>
      <c r="C28" s="13">
        <f>'22年度法定報告値'!C28</f>
        <v>5673</v>
      </c>
      <c r="D28" s="13">
        <f>'22年度法定報告値'!F28</f>
        <v>1707</v>
      </c>
      <c r="E28" s="5">
        <f t="shared" si="0"/>
        <v>0.3008989952406134</v>
      </c>
      <c r="F28" s="25">
        <f t="shared" si="1"/>
        <v>29</v>
      </c>
      <c r="G28" s="26">
        <f>'年度比較21-20法定報告'!E28</f>
        <v>0.288433908045977</v>
      </c>
      <c r="H28" s="25">
        <f t="shared" si="2"/>
        <v>25</v>
      </c>
      <c r="I28" s="26">
        <f t="shared" si="3"/>
        <v>0.012465087194636404</v>
      </c>
      <c r="J28" s="94">
        <f t="shared" si="4"/>
        <v>14</v>
      </c>
      <c r="K28" s="96">
        <f>'22年度速報値(H23.5照会)'!G40</f>
        <v>0.35774698578369624</v>
      </c>
      <c r="L28" t="s">
        <v>64</v>
      </c>
      <c r="M28" t="s">
        <v>71</v>
      </c>
    </row>
    <row r="29" spans="1:13" ht="18" customHeight="1">
      <c r="A29" s="4">
        <v>280321</v>
      </c>
      <c r="B29" s="4" t="s">
        <v>41</v>
      </c>
      <c r="C29" s="13">
        <f>'22年度法定報告値'!C29</f>
        <v>5990</v>
      </c>
      <c r="D29" s="13">
        <f>'22年度法定報告値'!F29</f>
        <v>1915</v>
      </c>
      <c r="E29" s="5">
        <f t="shared" si="0"/>
        <v>0.31969949916527546</v>
      </c>
      <c r="F29" s="25">
        <f t="shared" si="1"/>
        <v>26</v>
      </c>
      <c r="G29" s="26">
        <f>'年度比較21-20法定報告'!E29</f>
        <v>0.2810675562969141</v>
      </c>
      <c r="H29" s="25">
        <f t="shared" si="2"/>
        <v>29</v>
      </c>
      <c r="I29" s="26">
        <f t="shared" si="3"/>
        <v>0.03863194286836136</v>
      </c>
      <c r="J29" s="94">
        <f t="shared" si="4"/>
        <v>7</v>
      </c>
      <c r="K29" s="96">
        <f>'22年度速報値(H23.5照会)'!G41</f>
        <v>0.253840063341251</v>
      </c>
      <c r="L29" t="s">
        <v>64</v>
      </c>
      <c r="M29" t="s">
        <v>71</v>
      </c>
    </row>
    <row r="30" spans="1:13" ht="18" customHeight="1">
      <c r="A30" s="4">
        <v>280370</v>
      </c>
      <c r="B30" s="4" t="s">
        <v>16</v>
      </c>
      <c r="C30" s="13">
        <f>'22年度法定報告値'!C30</f>
        <v>2433</v>
      </c>
      <c r="D30" s="13">
        <f>'22年度法定報告値'!F30</f>
        <v>1096</v>
      </c>
      <c r="E30" s="5">
        <f t="shared" si="0"/>
        <v>0.4504726674886971</v>
      </c>
      <c r="F30" s="25">
        <f t="shared" si="1"/>
        <v>2</v>
      </c>
      <c r="G30" s="26">
        <f>'年度比較21-20法定報告'!E30</f>
        <v>0.406570841889117</v>
      </c>
      <c r="H30" s="25">
        <f t="shared" si="2"/>
        <v>5</v>
      </c>
      <c r="I30" s="26">
        <f t="shared" si="3"/>
        <v>0.04390182559958006</v>
      </c>
      <c r="J30" s="94">
        <f t="shared" si="4"/>
        <v>4</v>
      </c>
      <c r="K30" s="96">
        <f>'22年度速報値(H23.5照会)'!G42</f>
        <v>0.42589293289216934</v>
      </c>
      <c r="L30" t="s">
        <v>64</v>
      </c>
      <c r="M30" t="s">
        <v>69</v>
      </c>
    </row>
    <row r="31" spans="1:13" ht="18" customHeight="1">
      <c r="A31" s="4">
        <v>280396</v>
      </c>
      <c r="B31" s="4" t="s">
        <v>24</v>
      </c>
      <c r="C31" s="13">
        <f>'22年度法定報告値'!C31</f>
        <v>3222</v>
      </c>
      <c r="D31" s="13">
        <f>'22年度法定報告値'!F31</f>
        <v>1148</v>
      </c>
      <c r="E31" s="5">
        <f t="shared" si="0"/>
        <v>0.35630043451272503</v>
      </c>
      <c r="F31" s="25">
        <f t="shared" si="1"/>
        <v>12</v>
      </c>
      <c r="G31" s="26">
        <f>'年度比較21-20法定報告'!E31</f>
        <v>0.35789800995024873</v>
      </c>
      <c r="H31" s="25">
        <f t="shared" si="2"/>
        <v>12</v>
      </c>
      <c r="I31" s="26">
        <f t="shared" si="3"/>
        <v>-0.0015975754375237017</v>
      </c>
      <c r="J31" s="94">
        <f t="shared" si="4"/>
        <v>26</v>
      </c>
      <c r="K31" s="96">
        <f>'22年度速報値(H23.5照会)'!G43</f>
        <v>0.3698848321489831</v>
      </c>
      <c r="L31" t="s">
        <v>64</v>
      </c>
      <c r="M31" t="s">
        <v>69</v>
      </c>
    </row>
    <row r="32" spans="1:13" ht="18" customHeight="1">
      <c r="A32" s="4">
        <v>280404</v>
      </c>
      <c r="B32" s="4" t="s">
        <v>38</v>
      </c>
      <c r="C32" s="13">
        <f>'22年度法定報告値'!C32</f>
        <v>2133</v>
      </c>
      <c r="D32" s="13">
        <f>'22年度法定報告値'!F32</f>
        <v>896</v>
      </c>
      <c r="E32" s="5">
        <f t="shared" si="0"/>
        <v>0.42006563525550866</v>
      </c>
      <c r="F32" s="25">
        <f t="shared" si="1"/>
        <v>4</v>
      </c>
      <c r="G32" s="26">
        <f>'年度比較21-20法定報告'!E32</f>
        <v>0.4124137931034483</v>
      </c>
      <c r="H32" s="25">
        <f t="shared" si="2"/>
        <v>4</v>
      </c>
      <c r="I32" s="26">
        <f t="shared" si="3"/>
        <v>0.007651842152060384</v>
      </c>
      <c r="J32" s="94">
        <f t="shared" si="4"/>
        <v>17</v>
      </c>
      <c r="K32" s="96">
        <f>'22年度速報値(H23.5照会)'!G44</f>
        <v>0.2759574289784631</v>
      </c>
      <c r="L32" t="s">
        <v>64</v>
      </c>
      <c r="M32" t="s">
        <v>69</v>
      </c>
    </row>
    <row r="33" spans="1:13" ht="18" customHeight="1">
      <c r="A33" s="4">
        <v>280420</v>
      </c>
      <c r="B33" s="4" t="s">
        <v>17</v>
      </c>
      <c r="C33" s="13">
        <f>'22年度法定報告値'!C33</f>
        <v>5173</v>
      </c>
      <c r="D33" s="13">
        <f>'22年度法定報告値'!F33</f>
        <v>1350</v>
      </c>
      <c r="E33" s="5">
        <f t="shared" si="0"/>
        <v>0.2609704233520201</v>
      </c>
      <c r="F33" s="25">
        <f t="shared" si="1"/>
        <v>35</v>
      </c>
      <c r="G33" s="26">
        <f>'年度比較21-20法定報告'!E33</f>
        <v>0.22757027339237582</v>
      </c>
      <c r="H33" s="25">
        <f t="shared" si="2"/>
        <v>38</v>
      </c>
      <c r="I33" s="26">
        <f t="shared" si="3"/>
        <v>0.03340014995964427</v>
      </c>
      <c r="J33" s="94">
        <f t="shared" si="4"/>
        <v>8</v>
      </c>
      <c r="K33" s="96">
        <f>'22年度速報値(H23.5照会)'!G45</f>
        <v>0.31616506360533664</v>
      </c>
      <c r="L33" t="s">
        <v>64</v>
      </c>
      <c r="M33" t="s">
        <v>74</v>
      </c>
    </row>
    <row r="34" spans="1:13" ht="18" customHeight="1">
      <c r="A34" s="4">
        <v>280438</v>
      </c>
      <c r="B34" s="4" t="s">
        <v>35</v>
      </c>
      <c r="C34" s="13">
        <f>'22年度法定報告値'!C34</f>
        <v>14140</v>
      </c>
      <c r="D34" s="13">
        <f>'22年度法定報告値'!F34</f>
        <v>4324</v>
      </c>
      <c r="E34" s="5">
        <f t="shared" si="0"/>
        <v>0.3057991513437058</v>
      </c>
      <c r="F34" s="25">
        <f t="shared" si="1"/>
        <v>27</v>
      </c>
      <c r="G34" s="26">
        <f>'年度比較21-20法定報告'!E34</f>
        <v>0.25978521972587254</v>
      </c>
      <c r="H34" s="25">
        <f t="shared" si="2"/>
        <v>33</v>
      </c>
      <c r="I34" s="26">
        <f t="shared" si="3"/>
        <v>0.04601393161783324</v>
      </c>
      <c r="J34" s="94">
        <f t="shared" si="4"/>
        <v>3</v>
      </c>
      <c r="K34" s="96">
        <f>'22年度速報値(H23.5照会)'!G46</f>
        <v>0.3273780520816415</v>
      </c>
      <c r="L34" t="s">
        <v>63</v>
      </c>
      <c r="M34" t="s">
        <v>74</v>
      </c>
    </row>
    <row r="35" spans="1:13" ht="18" customHeight="1">
      <c r="A35" s="4">
        <v>280453</v>
      </c>
      <c r="B35" s="4" t="s">
        <v>43</v>
      </c>
      <c r="C35" s="13">
        <f>'22年度法定報告値'!C35</f>
        <v>3027</v>
      </c>
      <c r="D35" s="13">
        <f>'22年度法定報告値'!F35</f>
        <v>1477</v>
      </c>
      <c r="E35" s="5">
        <f t="shared" si="0"/>
        <v>0.48794185662371986</v>
      </c>
      <c r="F35" s="25">
        <f t="shared" si="1"/>
        <v>1</v>
      </c>
      <c r="G35" s="26">
        <f>'年度比較21-20法定報告'!E35</f>
        <v>0.45969569439948205</v>
      </c>
      <c r="H35" s="25">
        <f t="shared" si="2"/>
        <v>1</v>
      </c>
      <c r="I35" s="26">
        <f t="shared" si="3"/>
        <v>0.028246162224237814</v>
      </c>
      <c r="J35" s="94">
        <f t="shared" si="4"/>
        <v>9</v>
      </c>
      <c r="K35" s="96">
        <f>'22年度速報値(H23.5照会)'!G25</f>
        <v>0.4002349716075974</v>
      </c>
      <c r="L35" t="s">
        <v>64</v>
      </c>
      <c r="M35" t="s">
        <v>74</v>
      </c>
    </row>
    <row r="36" spans="1:13" ht="18" customHeight="1">
      <c r="A36" s="4">
        <v>280461</v>
      </c>
      <c r="B36" s="4" t="s">
        <v>42</v>
      </c>
      <c r="C36" s="13">
        <f>'22年度法定報告値'!C36</f>
        <v>3565</v>
      </c>
      <c r="D36" s="13">
        <f>'22年度法定報告値'!F36</f>
        <v>960</v>
      </c>
      <c r="E36" s="5">
        <f t="shared" si="0"/>
        <v>0.26928471248246844</v>
      </c>
      <c r="F36" s="25">
        <f t="shared" si="1"/>
        <v>34</v>
      </c>
      <c r="G36" s="26">
        <f>'年度比較21-20法定報告'!E36</f>
        <v>0.3047803260569218</v>
      </c>
      <c r="H36" s="25">
        <f t="shared" si="2"/>
        <v>24</v>
      </c>
      <c r="I36" s="26">
        <f t="shared" si="3"/>
        <v>-0.035495613574453355</v>
      </c>
      <c r="J36" s="94">
        <f t="shared" si="4"/>
        <v>40</v>
      </c>
      <c r="K36" s="96">
        <f>'22年度速報値(H23.5照会)'!G27</f>
        <v>0.3257591845402421</v>
      </c>
      <c r="L36" t="s">
        <v>64</v>
      </c>
      <c r="M36" t="s">
        <v>74</v>
      </c>
    </row>
    <row r="37" spans="1:13" ht="18" customHeight="1">
      <c r="A37" s="4">
        <v>280503</v>
      </c>
      <c r="B37" s="4" t="s">
        <v>18</v>
      </c>
      <c r="C37" s="13">
        <f>'22年度法定報告値'!C37</f>
        <v>7723</v>
      </c>
      <c r="D37" s="13">
        <f>'22年度法定報告値'!F37</f>
        <v>3025</v>
      </c>
      <c r="E37" s="5">
        <f t="shared" si="0"/>
        <v>0.39168716819888644</v>
      </c>
      <c r="F37" s="25">
        <f t="shared" si="1"/>
        <v>7</v>
      </c>
      <c r="G37" s="26">
        <f>'年度比較21-20法定報告'!E37</f>
        <v>0.38756715272448194</v>
      </c>
      <c r="H37" s="25">
        <f t="shared" si="2"/>
        <v>7</v>
      </c>
      <c r="I37" s="26">
        <f t="shared" si="3"/>
        <v>0.0041200154744044926</v>
      </c>
      <c r="J37" s="94">
        <f t="shared" si="4"/>
        <v>22</v>
      </c>
      <c r="K37" s="96">
        <f>'22年度速報値(H23.5照会)'!G28</f>
        <v>0.2868369351669941</v>
      </c>
      <c r="L37" t="s">
        <v>63</v>
      </c>
      <c r="M37" t="s">
        <v>74</v>
      </c>
    </row>
    <row r="38" spans="1:13" ht="18" customHeight="1">
      <c r="A38" s="4">
        <v>280578</v>
      </c>
      <c r="B38" s="4" t="s">
        <v>15</v>
      </c>
      <c r="C38" s="13">
        <f>'22年度法定報告値'!C38</f>
        <v>4235</v>
      </c>
      <c r="D38" s="13">
        <f>'22年度法定報告値'!F38</f>
        <v>1478</v>
      </c>
      <c r="E38" s="5">
        <f t="shared" si="0"/>
        <v>0.3489964580873672</v>
      </c>
      <c r="F38" s="25">
        <f t="shared" si="1"/>
        <v>14</v>
      </c>
      <c r="G38" s="26">
        <f>'年度比較21-20法定報告'!E38</f>
        <v>0.3867223769730734</v>
      </c>
      <c r="H38" s="25">
        <f t="shared" si="2"/>
        <v>8</v>
      </c>
      <c r="I38" s="26">
        <f t="shared" si="3"/>
        <v>-0.0377259188857062</v>
      </c>
      <c r="J38" s="94">
        <f t="shared" si="4"/>
        <v>41</v>
      </c>
      <c r="K38" s="96">
        <f>'22年度速報値(H23.5照会)'!G29</f>
        <v>0.31748785565579457</v>
      </c>
      <c r="L38" t="s">
        <v>64</v>
      </c>
      <c r="M38" t="s">
        <v>76</v>
      </c>
    </row>
    <row r="39" spans="1:13" ht="18" customHeight="1">
      <c r="A39" s="4">
        <v>280628</v>
      </c>
      <c r="B39" s="4" t="s">
        <v>44</v>
      </c>
      <c r="C39" s="13">
        <f>'22年度法定報告値'!C39</f>
        <v>3178</v>
      </c>
      <c r="D39" s="13">
        <f>'22年度法定報告値'!F39</f>
        <v>1224</v>
      </c>
      <c r="E39" s="5">
        <f t="shared" si="0"/>
        <v>0.38514789175582126</v>
      </c>
      <c r="F39" s="25">
        <f t="shared" si="1"/>
        <v>8</v>
      </c>
      <c r="G39" s="26">
        <f>'年度比較21-20法定報告'!E39</f>
        <v>0.34556103575832303</v>
      </c>
      <c r="H39" s="25">
        <f t="shared" si="2"/>
        <v>18</v>
      </c>
      <c r="I39" s="26">
        <f t="shared" si="3"/>
        <v>0.03958685599749823</v>
      </c>
      <c r="J39" s="94">
        <f t="shared" si="4"/>
        <v>6</v>
      </c>
      <c r="K39" s="96">
        <f>'22年度速報値(H23.5照会)'!G30</f>
        <v>0.4784</v>
      </c>
      <c r="L39" t="s">
        <v>64</v>
      </c>
      <c r="M39" t="s">
        <v>76</v>
      </c>
    </row>
    <row r="40" spans="1:13" ht="18" customHeight="1">
      <c r="A40" s="4">
        <v>280651</v>
      </c>
      <c r="B40" s="4" t="s">
        <v>48</v>
      </c>
      <c r="C40" s="13">
        <f>'22年度法定報告値'!C40</f>
        <v>5083</v>
      </c>
      <c r="D40" s="13">
        <f>'22年度法定報告値'!F40</f>
        <v>1863</v>
      </c>
      <c r="E40" s="5">
        <f t="shared" si="0"/>
        <v>0.3665158371040724</v>
      </c>
      <c r="F40" s="25">
        <f t="shared" si="1"/>
        <v>10</v>
      </c>
      <c r="G40" s="26">
        <f>'年度比較21-20法定報告'!E40</f>
        <v>0.36732306492493666</v>
      </c>
      <c r="H40" s="25">
        <f t="shared" si="2"/>
        <v>10</v>
      </c>
      <c r="I40" s="26">
        <f t="shared" si="3"/>
        <v>-0.0008072278208642869</v>
      </c>
      <c r="J40" s="94">
        <f t="shared" si="4"/>
        <v>25</v>
      </c>
      <c r="K40" s="96">
        <f>'22年度速報値(H23.5照会)'!G31</f>
        <v>0.3906595140422846</v>
      </c>
      <c r="L40" t="s">
        <v>63</v>
      </c>
      <c r="M40" t="s">
        <v>76</v>
      </c>
    </row>
    <row r="41" spans="1:13" ht="18" customHeight="1">
      <c r="A41" s="4">
        <v>280701</v>
      </c>
      <c r="B41" s="4" t="s">
        <v>47</v>
      </c>
      <c r="C41" s="13">
        <f>'22年度法定報告値'!C41</f>
        <v>5765</v>
      </c>
      <c r="D41" s="13">
        <f>'22年度法定報告値'!F41</f>
        <v>1443</v>
      </c>
      <c r="E41" s="5">
        <f t="shared" si="0"/>
        <v>0.25030355594102344</v>
      </c>
      <c r="F41" s="25">
        <f t="shared" si="1"/>
        <v>36</v>
      </c>
      <c r="G41" s="26">
        <f>'年度比較21-20法定報告'!E41</f>
        <v>0.2378538972387277</v>
      </c>
      <c r="H41" s="25">
        <f t="shared" si="2"/>
        <v>36</v>
      </c>
      <c r="I41" s="26">
        <f t="shared" si="3"/>
        <v>0.012449658702295724</v>
      </c>
      <c r="J41" s="94">
        <f t="shared" si="4"/>
        <v>15</v>
      </c>
      <c r="K41" s="96">
        <f>'22年度速報値(H23.5照会)'!G32</f>
        <v>0.39168110918544197</v>
      </c>
      <c r="L41" t="s">
        <v>63</v>
      </c>
      <c r="M41" t="s">
        <v>76</v>
      </c>
    </row>
    <row r="42" spans="1:13" ht="18" customHeight="1">
      <c r="A42" s="4">
        <v>280735</v>
      </c>
      <c r="B42" s="4" t="s">
        <v>27</v>
      </c>
      <c r="C42" s="13">
        <f>'22年度法定報告値'!C42</f>
        <v>11762</v>
      </c>
      <c r="D42" s="13">
        <f>'22年度法定報告値'!F42</f>
        <v>4669</v>
      </c>
      <c r="E42" s="5">
        <f t="shared" si="0"/>
        <v>0.3969562999489883</v>
      </c>
      <c r="F42" s="25">
        <f t="shared" si="1"/>
        <v>6</v>
      </c>
      <c r="G42" s="26">
        <f>'年度比較21-20法定報告'!E42</f>
        <v>0.416010831852416</v>
      </c>
      <c r="H42" s="25">
        <f t="shared" si="2"/>
        <v>3</v>
      </c>
      <c r="I42" s="26">
        <f t="shared" si="3"/>
        <v>-0.019054531903427707</v>
      </c>
      <c r="J42" s="94">
        <f t="shared" si="4"/>
        <v>35</v>
      </c>
      <c r="K42" s="96">
        <f>'22年度速報値(H23.5照会)'!G33</f>
        <v>0.25246132208157523</v>
      </c>
      <c r="L42" t="s">
        <v>63</v>
      </c>
      <c r="M42" t="s">
        <v>77</v>
      </c>
    </row>
    <row r="43" spans="1:13" ht="18" customHeight="1">
      <c r="A43" s="4">
        <v>280792</v>
      </c>
      <c r="B43" s="6" t="s">
        <v>49</v>
      </c>
      <c r="C43" s="13">
        <f>'22年度法定報告値'!C43</f>
        <v>7709</v>
      </c>
      <c r="D43" s="13">
        <f>'22年度法定報告値'!F43</f>
        <v>2911</v>
      </c>
      <c r="E43" s="5">
        <f t="shared" si="0"/>
        <v>0.37761058503048384</v>
      </c>
      <c r="F43" s="25">
        <f t="shared" si="1"/>
        <v>9</v>
      </c>
      <c r="G43" s="26">
        <f>'年度比較21-20法定報告'!E43</f>
        <v>0.3766133195663397</v>
      </c>
      <c r="H43" s="25">
        <f t="shared" si="2"/>
        <v>9</v>
      </c>
      <c r="I43" s="26">
        <f t="shared" si="3"/>
        <v>0.000997265464144137</v>
      </c>
      <c r="J43" s="94">
        <f t="shared" si="4"/>
        <v>24</v>
      </c>
      <c r="K43" s="96">
        <f>'22年度速報値(H23.5照会)'!G35</f>
        <v>0.444015444015444</v>
      </c>
      <c r="L43" t="s">
        <v>63</v>
      </c>
      <c r="M43" t="s">
        <v>77</v>
      </c>
    </row>
    <row r="44" spans="1:13" ht="18" customHeight="1">
      <c r="A44" s="4">
        <v>280867</v>
      </c>
      <c r="B44" s="4" t="s">
        <v>51</v>
      </c>
      <c r="C44" s="13">
        <f>'22年度法定報告値'!C44</f>
        <v>11344</v>
      </c>
      <c r="D44" s="13">
        <f>'22年度法定報告値'!F44</f>
        <v>3125</v>
      </c>
      <c r="E44" s="5">
        <f t="shared" si="0"/>
        <v>0.27547602256699577</v>
      </c>
      <c r="F44" s="25">
        <f t="shared" si="1"/>
        <v>32</v>
      </c>
      <c r="G44" s="26">
        <f>'年度比較21-20法定報告'!E44</f>
        <v>0.26517150395778366</v>
      </c>
      <c r="H44" s="25">
        <f t="shared" si="2"/>
        <v>32</v>
      </c>
      <c r="I44" s="26">
        <f t="shared" si="3"/>
        <v>0.01030451860921211</v>
      </c>
      <c r="J44" s="94">
        <f t="shared" si="4"/>
        <v>16</v>
      </c>
      <c r="K44" s="96">
        <f>'22年度速報値(H23.5照会)'!G36</f>
        <v>0.2921777050967566</v>
      </c>
      <c r="L44" t="s">
        <v>63</v>
      </c>
      <c r="M44" t="s">
        <v>72</v>
      </c>
    </row>
    <row r="45" spans="1:13" ht="18" customHeight="1">
      <c r="A45" s="4">
        <v>280933</v>
      </c>
      <c r="B45" s="4" t="s">
        <v>25</v>
      </c>
      <c r="C45" s="13">
        <f>'22年度法定報告値'!C45</f>
        <v>11637</v>
      </c>
      <c r="D45" s="13">
        <f>'22年度法定報告値'!F45</f>
        <v>3988</v>
      </c>
      <c r="E45" s="5">
        <f t="shared" si="0"/>
        <v>0.34270000859328004</v>
      </c>
      <c r="F45" s="25">
        <f t="shared" si="1"/>
        <v>15</v>
      </c>
      <c r="G45" s="26">
        <f>'年度比較21-20法定報告'!E45</f>
        <v>0.3456541781912664</v>
      </c>
      <c r="H45" s="25">
        <f t="shared" si="2"/>
        <v>17</v>
      </c>
      <c r="I45" s="26">
        <f t="shared" si="3"/>
        <v>-0.002954169597986389</v>
      </c>
      <c r="J45" s="94">
        <f t="shared" si="4"/>
        <v>30</v>
      </c>
      <c r="K45" s="96">
        <f>'22年度速報値(H23.5照会)'!G38</f>
        <v>0.36990027198549413</v>
      </c>
      <c r="L45" t="s">
        <v>63</v>
      </c>
      <c r="M45" t="s">
        <v>72</v>
      </c>
    </row>
    <row r="46" spans="1:13" ht="18" customHeight="1">
      <c r="A46" s="4">
        <v>280958</v>
      </c>
      <c r="B46" s="4" t="s">
        <v>26</v>
      </c>
      <c r="C46" s="13">
        <f>'22年度法定報告値'!C46</f>
        <v>16918</v>
      </c>
      <c r="D46" s="13">
        <f>'22年度法定報告値'!F46</f>
        <v>5694</v>
      </c>
      <c r="E46" s="5">
        <f t="shared" si="0"/>
        <v>0.33656460574535996</v>
      </c>
      <c r="F46" s="25">
        <f t="shared" si="1"/>
        <v>19</v>
      </c>
      <c r="G46" s="26">
        <f>'年度比較21-20法定報告'!E46</f>
        <v>0.333839682168731</v>
      </c>
      <c r="H46" s="25">
        <f t="shared" si="2"/>
        <v>20</v>
      </c>
      <c r="I46" s="26">
        <f t="shared" si="3"/>
        <v>0.002724923576628957</v>
      </c>
      <c r="J46" s="94">
        <f t="shared" si="4"/>
        <v>23</v>
      </c>
      <c r="K46" s="96">
        <f>'22年度速報値(H23.5照会)'!G39</f>
        <v>0.3775657704538884</v>
      </c>
      <c r="L46" t="s">
        <v>63</v>
      </c>
      <c r="M46" t="s">
        <v>76</v>
      </c>
    </row>
    <row r="47" spans="1:11" ht="18" customHeight="1">
      <c r="A47" s="266" t="s">
        <v>67</v>
      </c>
      <c r="B47" s="266"/>
      <c r="C47" s="129">
        <f>SUM(C6:C46)</f>
        <v>939592</v>
      </c>
      <c r="D47" s="129">
        <f>SUM(D6:D46)</f>
        <v>284105</v>
      </c>
      <c r="E47" s="130">
        <f t="shared" si="0"/>
        <v>0.30237060341084215</v>
      </c>
      <c r="F47" s="130"/>
      <c r="G47" s="132">
        <f>'年度比較21-20法定報告'!E47</f>
        <v>0.29704160734061064</v>
      </c>
      <c r="H47" s="133"/>
      <c r="I47" s="132">
        <f t="shared" si="3"/>
        <v>0.0053289960702315176</v>
      </c>
      <c r="J47" s="134"/>
      <c r="K47" s="118">
        <f>'22年度速報値(H23.5照会)'!G47</f>
        <v>0.29764684212884374</v>
      </c>
    </row>
    <row r="48" spans="1:11" ht="18" customHeight="1">
      <c r="A48" s="266" t="s">
        <v>65</v>
      </c>
      <c r="B48" s="266"/>
      <c r="C48" s="129">
        <f>SUMIF($L$6:$L$46,"市",C6:C46)</f>
        <v>891882</v>
      </c>
      <c r="D48" s="129">
        <f>SUMIF($L$6:$L$46,"市",D6:D46)</f>
        <v>267523</v>
      </c>
      <c r="E48" s="130">
        <f>D48/C48</f>
        <v>0.29995335705844495</v>
      </c>
      <c r="F48" s="130"/>
      <c r="G48" s="132">
        <f>'年度比較21-20法定報告'!E48</f>
        <v>0.29481109543540807</v>
      </c>
      <c r="H48" s="133"/>
      <c r="I48" s="132">
        <f>E48-G48</f>
        <v>0.005142261623036881</v>
      </c>
      <c r="J48" s="134"/>
      <c r="K48" s="118">
        <f>'22年度速報値(H23.5照会)'!G49</f>
        <v>0.2950079465255442</v>
      </c>
    </row>
    <row r="49" spans="1:11" ht="18" customHeight="1">
      <c r="A49" s="267" t="s">
        <v>66</v>
      </c>
      <c r="B49" s="268"/>
      <c r="C49" s="14">
        <f>SUMIF($L$6:$L$46,"町",C6:C46)</f>
        <v>47710</v>
      </c>
      <c r="D49" s="14">
        <f>SUMIF($L$6:$L$46,"町",D6:D46)</f>
        <v>16582</v>
      </c>
      <c r="E49" s="7">
        <f>D49/C49</f>
        <v>0.3475581639069377</v>
      </c>
      <c r="F49" s="7"/>
      <c r="G49" s="27">
        <f>'年度比較21-20法定報告'!E49</f>
        <v>0.33890742285237696</v>
      </c>
      <c r="H49" s="28"/>
      <c r="I49" s="27">
        <f>E49-G49</f>
        <v>0.008650741054560762</v>
      </c>
      <c r="J49" s="95"/>
      <c r="K49" s="96">
        <f>'22年度速報値(H23.5照会)'!G50</f>
        <v>0.34747322789445556</v>
      </c>
    </row>
    <row r="50" spans="1:9" ht="13.5">
      <c r="A50" s="105" t="s">
        <v>133</v>
      </c>
      <c r="I50" s="24"/>
    </row>
    <row r="52" spans="2:8" ht="31.5" customHeight="1">
      <c r="B52" s="271" t="s">
        <v>149</v>
      </c>
      <c r="C52" s="272"/>
      <c r="D52" s="272"/>
      <c r="E52" s="272"/>
      <c r="F52" s="272"/>
      <c r="G52" s="272"/>
      <c r="H52" s="41" t="s">
        <v>142</v>
      </c>
    </row>
    <row r="53" spans="1:11" ht="13.5" customHeight="1">
      <c r="A53" s="259" t="s">
        <v>0</v>
      </c>
      <c r="B53" s="260" t="s">
        <v>1</v>
      </c>
      <c r="C53" s="262" t="s">
        <v>134</v>
      </c>
      <c r="D53" s="262"/>
      <c r="E53" s="262"/>
      <c r="F53" s="262"/>
      <c r="G53" s="253" t="s">
        <v>135</v>
      </c>
      <c r="H53" s="22"/>
      <c r="I53" s="246" t="s">
        <v>61</v>
      </c>
      <c r="J53" s="29"/>
      <c r="K53" s="97"/>
    </row>
    <row r="54" spans="1:11" ht="13.5" customHeight="1">
      <c r="A54" s="249"/>
      <c r="B54" s="217"/>
      <c r="C54" s="248" t="s">
        <v>2</v>
      </c>
      <c r="D54" s="251" t="s">
        <v>10</v>
      </c>
      <c r="E54" s="253" t="s">
        <v>59</v>
      </c>
      <c r="F54" s="21"/>
      <c r="G54" s="263"/>
      <c r="H54" s="23"/>
      <c r="I54" s="246"/>
      <c r="J54" s="30"/>
      <c r="K54" s="97"/>
    </row>
    <row r="55" spans="1:11" ht="13.5">
      <c r="A55" s="249"/>
      <c r="B55" s="217"/>
      <c r="C55" s="249"/>
      <c r="D55" s="252"/>
      <c r="E55" s="254"/>
      <c r="F55" s="256" t="s">
        <v>58</v>
      </c>
      <c r="G55" s="263"/>
      <c r="H55" s="258" t="s">
        <v>58</v>
      </c>
      <c r="I55" s="247"/>
      <c r="J55" s="223" t="s">
        <v>58</v>
      </c>
      <c r="K55" s="98"/>
    </row>
    <row r="56" spans="1:11" ht="13.5">
      <c r="A56" s="250"/>
      <c r="B56" s="261"/>
      <c r="C56" s="250"/>
      <c r="D56" s="250"/>
      <c r="E56" s="255"/>
      <c r="F56" s="257"/>
      <c r="G56" s="264"/>
      <c r="H56" s="257"/>
      <c r="I56" s="247"/>
      <c r="J56" s="223"/>
      <c r="K56" s="98"/>
    </row>
    <row r="57" spans="1:11" ht="25.5" customHeight="1">
      <c r="A57" s="234" t="s">
        <v>68</v>
      </c>
      <c r="B57" s="235"/>
      <c r="C57" s="14">
        <f>SUMIF($M$6:$M$46,A57,C$6:C$46)</f>
        <v>252328</v>
      </c>
      <c r="D57" s="14">
        <f aca="true" t="shared" si="5" ref="D57:D66">SUMIF($M$6:$M$46,A57,D$6:D$46)</f>
        <v>72145</v>
      </c>
      <c r="E57" s="7">
        <f aca="true" t="shared" si="6" ref="E57:E68">D57/C57</f>
        <v>0.2859175359056466</v>
      </c>
      <c r="F57" s="33">
        <f>RANK(E57,E$57:E$66)</f>
        <v>8</v>
      </c>
      <c r="G57" s="26">
        <f>'年度比較21-20法定報告'!E59</f>
        <v>0.2724852723435088</v>
      </c>
      <c r="H57" s="33">
        <f>RANK(G57,G$57:G$66)</f>
        <v>8</v>
      </c>
      <c r="I57" s="27">
        <f aca="true" t="shared" si="7" ref="I57:I69">E57-G57</f>
        <v>0.013432263562137836</v>
      </c>
      <c r="J57" s="33">
        <f aca="true" t="shared" si="8" ref="J57:J66">RANK(I57,I$57:I$66)</f>
        <v>3</v>
      </c>
      <c r="K57" s="99"/>
    </row>
    <row r="58" spans="1:11" ht="25.5" customHeight="1">
      <c r="A58" s="234" t="s">
        <v>70</v>
      </c>
      <c r="B58" s="235"/>
      <c r="C58" s="14">
        <f aca="true" t="shared" si="9" ref="C58:C66">SUMIF($M$6:$M$46,A58,C$6:C$46)</f>
        <v>163959</v>
      </c>
      <c r="D58" s="14">
        <f t="shared" si="5"/>
        <v>52452</v>
      </c>
      <c r="E58" s="7">
        <f t="shared" si="6"/>
        <v>0.31990924560408396</v>
      </c>
      <c r="F58" s="33">
        <f aca="true" t="shared" si="10" ref="F58:H66">RANK(E58,E$57:E$66)</f>
        <v>6</v>
      </c>
      <c r="G58" s="26">
        <f>'年度比較21-20法定報告'!E60</f>
        <v>0.31894300837902634</v>
      </c>
      <c r="H58" s="33">
        <f t="shared" si="10"/>
        <v>6</v>
      </c>
      <c r="I58" s="27">
        <f t="shared" si="7"/>
        <v>0.0009662372250576201</v>
      </c>
      <c r="J58" s="33">
        <f t="shared" si="8"/>
        <v>6</v>
      </c>
      <c r="K58" s="99"/>
    </row>
    <row r="59" spans="1:11" ht="25.5" customHeight="1">
      <c r="A59" s="234" t="s">
        <v>73</v>
      </c>
      <c r="B59" s="235"/>
      <c r="C59" s="14">
        <f t="shared" si="9"/>
        <v>117127</v>
      </c>
      <c r="D59" s="14">
        <f t="shared" si="5"/>
        <v>38267</v>
      </c>
      <c r="E59" s="7">
        <f t="shared" si="6"/>
        <v>0.32671373807917903</v>
      </c>
      <c r="F59" s="33">
        <f t="shared" si="10"/>
        <v>5</v>
      </c>
      <c r="G59" s="26">
        <f>'年度比較21-20法定報告'!E61</f>
        <v>0.3292361570088324</v>
      </c>
      <c r="H59" s="33">
        <f t="shared" si="10"/>
        <v>4</v>
      </c>
      <c r="I59" s="27">
        <f t="shared" si="7"/>
        <v>-0.0025224189296533805</v>
      </c>
      <c r="J59" s="33">
        <f t="shared" si="8"/>
        <v>8</v>
      </c>
      <c r="K59" s="99"/>
    </row>
    <row r="60" spans="1:11" ht="25.5" customHeight="1">
      <c r="A60" s="234" t="s">
        <v>71</v>
      </c>
      <c r="B60" s="235"/>
      <c r="C60" s="14">
        <f t="shared" si="9"/>
        <v>121941</v>
      </c>
      <c r="D60" s="14">
        <f t="shared" si="5"/>
        <v>29701</v>
      </c>
      <c r="E60" s="7">
        <f t="shared" si="6"/>
        <v>0.24356861104960595</v>
      </c>
      <c r="F60" s="33">
        <f t="shared" si="10"/>
        <v>10</v>
      </c>
      <c r="G60" s="26">
        <f>'年度比較21-20法定報告'!E62</f>
        <v>0.2436449027850762</v>
      </c>
      <c r="H60" s="33">
        <f t="shared" si="10"/>
        <v>10</v>
      </c>
      <c r="I60" s="27">
        <f t="shared" si="7"/>
        <v>-7.629173547024637E-05</v>
      </c>
      <c r="J60" s="33">
        <f t="shared" si="8"/>
        <v>7</v>
      </c>
      <c r="K60" s="99"/>
    </row>
    <row r="61" spans="1:11" ht="25.5" customHeight="1">
      <c r="A61" s="234" t="s">
        <v>75</v>
      </c>
      <c r="B61" s="235"/>
      <c r="C61" s="14">
        <f t="shared" si="9"/>
        <v>50967</v>
      </c>
      <c r="D61" s="14">
        <f t="shared" si="5"/>
        <v>13797</v>
      </c>
      <c r="E61" s="7">
        <f t="shared" si="6"/>
        <v>0.27070457354758964</v>
      </c>
      <c r="F61" s="33">
        <f t="shared" si="10"/>
        <v>9</v>
      </c>
      <c r="G61" s="26">
        <f>'年度比較21-20法定報告'!E63</f>
        <v>0.2563918525703201</v>
      </c>
      <c r="H61" s="33">
        <f t="shared" si="10"/>
        <v>9</v>
      </c>
      <c r="I61" s="27">
        <f t="shared" si="7"/>
        <v>0.014312720977269544</v>
      </c>
      <c r="J61" s="33">
        <f t="shared" si="8"/>
        <v>2</v>
      </c>
      <c r="K61" s="99"/>
    </row>
    <row r="62" spans="1:11" ht="25.5" customHeight="1">
      <c r="A62" s="234" t="s">
        <v>69</v>
      </c>
      <c r="B62" s="235"/>
      <c r="C62" s="14">
        <f t="shared" si="9"/>
        <v>97228</v>
      </c>
      <c r="D62" s="14">
        <f t="shared" si="5"/>
        <v>32075</v>
      </c>
      <c r="E62" s="7">
        <f t="shared" si="6"/>
        <v>0.32989468054469906</v>
      </c>
      <c r="F62" s="33">
        <f t="shared" si="10"/>
        <v>4</v>
      </c>
      <c r="G62" s="26">
        <f>'年度比較21-20法定報告'!E64</f>
        <v>0.3218272978239688</v>
      </c>
      <c r="H62" s="33">
        <f t="shared" si="10"/>
        <v>5</v>
      </c>
      <c r="I62" s="27">
        <f t="shared" si="7"/>
        <v>0.008067382720730265</v>
      </c>
      <c r="J62" s="33">
        <f t="shared" si="8"/>
        <v>4</v>
      </c>
      <c r="K62" s="99"/>
    </row>
    <row r="63" spans="1:11" ht="25.5" customHeight="1">
      <c r="A63" s="244" t="s">
        <v>74</v>
      </c>
      <c r="B63" s="245"/>
      <c r="C63" s="129">
        <f t="shared" si="9"/>
        <v>48668</v>
      </c>
      <c r="D63" s="129">
        <f t="shared" si="5"/>
        <v>16844</v>
      </c>
      <c r="E63" s="130">
        <f t="shared" si="6"/>
        <v>0.34610010684638776</v>
      </c>
      <c r="F63" s="131">
        <f t="shared" si="10"/>
        <v>2</v>
      </c>
      <c r="G63" s="116">
        <f>'年度比較21-20法定報告'!E65</f>
        <v>0.33079545222591905</v>
      </c>
      <c r="H63" s="131">
        <f t="shared" si="10"/>
        <v>2</v>
      </c>
      <c r="I63" s="132">
        <f t="shared" si="7"/>
        <v>0.015304654620468705</v>
      </c>
      <c r="J63" s="131">
        <f t="shared" si="8"/>
        <v>1</v>
      </c>
      <c r="K63" s="99"/>
    </row>
    <row r="64" spans="1:11" ht="25.5" customHeight="1">
      <c r="A64" s="238" t="s">
        <v>76</v>
      </c>
      <c r="B64" s="239"/>
      <c r="C64" s="14">
        <f t="shared" si="9"/>
        <v>35179</v>
      </c>
      <c r="D64" s="14">
        <f t="shared" si="5"/>
        <v>11702</v>
      </c>
      <c r="E64" s="7">
        <f t="shared" si="6"/>
        <v>0.33264163279229086</v>
      </c>
      <c r="F64" s="33">
        <f t="shared" si="10"/>
        <v>3</v>
      </c>
      <c r="G64" s="26">
        <f>'年度比較21-20法定報告'!E66</f>
        <v>0.3306962470790281</v>
      </c>
      <c r="H64" s="33">
        <f t="shared" si="10"/>
        <v>3</v>
      </c>
      <c r="I64" s="27">
        <f t="shared" si="7"/>
        <v>0.0019453857132627483</v>
      </c>
      <c r="J64" s="33">
        <f t="shared" si="8"/>
        <v>5</v>
      </c>
      <c r="K64" s="99"/>
    </row>
    <row r="65" spans="1:11" ht="25.5" customHeight="1">
      <c r="A65" s="238" t="s">
        <v>77</v>
      </c>
      <c r="B65" s="239"/>
      <c r="C65" s="14">
        <f t="shared" si="9"/>
        <v>19471</v>
      </c>
      <c r="D65" s="14">
        <f t="shared" si="5"/>
        <v>7580</v>
      </c>
      <c r="E65" s="7">
        <f t="shared" si="6"/>
        <v>0.38929690308664167</v>
      </c>
      <c r="F65" s="33">
        <f t="shared" si="10"/>
        <v>1</v>
      </c>
      <c r="G65" s="26">
        <f>'年度比較21-20法定報告'!E67</f>
        <v>0.40040889343214925</v>
      </c>
      <c r="H65" s="33">
        <f t="shared" si="10"/>
        <v>1</v>
      </c>
      <c r="I65" s="27">
        <f t="shared" si="7"/>
        <v>-0.011111990345507583</v>
      </c>
      <c r="J65" s="33">
        <f t="shared" si="8"/>
        <v>10</v>
      </c>
      <c r="K65" s="99"/>
    </row>
    <row r="66" spans="1:11" ht="25.5" customHeight="1" thickBot="1">
      <c r="A66" s="240" t="s">
        <v>72</v>
      </c>
      <c r="B66" s="241"/>
      <c r="C66" s="34">
        <f t="shared" si="9"/>
        <v>32724</v>
      </c>
      <c r="D66" s="34">
        <f t="shared" si="5"/>
        <v>9542</v>
      </c>
      <c r="E66" s="35">
        <f t="shared" si="6"/>
        <v>0.29159027013812494</v>
      </c>
      <c r="F66" s="33">
        <f t="shared" si="10"/>
        <v>7</v>
      </c>
      <c r="G66" s="91">
        <f>'年度比較21-20法定報告'!E68</f>
        <v>0.29944046687924913</v>
      </c>
      <c r="H66" s="33">
        <f t="shared" si="10"/>
        <v>7</v>
      </c>
      <c r="I66" s="36">
        <f t="shared" si="7"/>
        <v>-0.007850196741124194</v>
      </c>
      <c r="J66" s="33">
        <f t="shared" si="8"/>
        <v>9</v>
      </c>
      <c r="K66" s="99"/>
    </row>
    <row r="67" spans="1:11" ht="25.5" customHeight="1" thickTop="1">
      <c r="A67" s="242" t="s">
        <v>65</v>
      </c>
      <c r="B67" s="243"/>
      <c r="C67" s="37">
        <f>C48</f>
        <v>891882</v>
      </c>
      <c r="D67" s="37">
        <f>D48</f>
        <v>267523</v>
      </c>
      <c r="E67" s="38">
        <f t="shared" si="6"/>
        <v>0.29995335705844495</v>
      </c>
      <c r="F67" s="38"/>
      <c r="G67" s="92">
        <f>'年度比較21-20法定報告'!E69</f>
        <v>0.29481109543540807</v>
      </c>
      <c r="H67" s="40"/>
      <c r="I67" s="39">
        <f t="shared" si="7"/>
        <v>0.005142261623036881</v>
      </c>
      <c r="J67" s="40"/>
      <c r="K67" s="97"/>
    </row>
    <row r="68" spans="1:11" ht="25.5" customHeight="1">
      <c r="A68" s="234" t="s">
        <v>66</v>
      </c>
      <c r="B68" s="235"/>
      <c r="C68" s="14">
        <f>C49</f>
        <v>47710</v>
      </c>
      <c r="D68" s="14">
        <f>D49</f>
        <v>16582</v>
      </c>
      <c r="E68" s="7">
        <f t="shared" si="6"/>
        <v>0.3475581639069377</v>
      </c>
      <c r="F68" s="7"/>
      <c r="G68" s="26">
        <f>'年度比較21-20法定報告'!E70</f>
        <v>0.33890742285237696</v>
      </c>
      <c r="H68" s="28"/>
      <c r="I68" s="27">
        <f t="shared" si="7"/>
        <v>0.008650741054560762</v>
      </c>
      <c r="J68" s="28"/>
      <c r="K68" s="97"/>
    </row>
    <row r="69" spans="1:11" ht="25.5" customHeight="1">
      <c r="A69" s="234" t="s">
        <v>78</v>
      </c>
      <c r="B69" s="235"/>
      <c r="C69" s="14">
        <f>C47</f>
        <v>939592</v>
      </c>
      <c r="D69" s="14">
        <f>D47</f>
        <v>284105</v>
      </c>
      <c r="E69" s="7">
        <f>D69/C69</f>
        <v>0.30237060341084215</v>
      </c>
      <c r="F69" s="7"/>
      <c r="G69" s="26">
        <f>'年度比較21-20法定報告'!E71</f>
        <v>0.29704160734061064</v>
      </c>
      <c r="H69" s="28"/>
      <c r="I69" s="27">
        <f t="shared" si="7"/>
        <v>0.0053289960702315176</v>
      </c>
      <c r="J69" s="28"/>
      <c r="K69" s="97"/>
    </row>
  </sheetData>
  <mergeCells count="41">
    <mergeCell ref="B1:G1"/>
    <mergeCell ref="B52:G52"/>
    <mergeCell ref="A2:A5"/>
    <mergeCell ref="B2:B5"/>
    <mergeCell ref="C2:F2"/>
    <mergeCell ref="G2:G5"/>
    <mergeCell ref="J4:J5"/>
    <mergeCell ref="A47:B47"/>
    <mergeCell ref="A48:B48"/>
    <mergeCell ref="A49:B49"/>
    <mergeCell ref="I2:I5"/>
    <mergeCell ref="C3:C5"/>
    <mergeCell ref="D3:D5"/>
    <mergeCell ref="E3:E5"/>
    <mergeCell ref="F4:F5"/>
    <mergeCell ref="H4:H5"/>
    <mergeCell ref="H55:H56"/>
    <mergeCell ref="A53:A56"/>
    <mergeCell ref="B53:B56"/>
    <mergeCell ref="C53:F53"/>
    <mergeCell ref="G53:G56"/>
    <mergeCell ref="A63:B63"/>
    <mergeCell ref="J55:J56"/>
    <mergeCell ref="A57:B57"/>
    <mergeCell ref="A58:B58"/>
    <mergeCell ref="A59:B59"/>
    <mergeCell ref="I53:I56"/>
    <mergeCell ref="C54:C56"/>
    <mergeCell ref="D54:D56"/>
    <mergeCell ref="E54:E56"/>
    <mergeCell ref="F55:F56"/>
    <mergeCell ref="A68:B68"/>
    <mergeCell ref="A69:B69"/>
    <mergeCell ref="K2:K5"/>
    <mergeCell ref="A64:B64"/>
    <mergeCell ref="A65:B65"/>
    <mergeCell ref="A66:B66"/>
    <mergeCell ref="A67:B67"/>
    <mergeCell ref="A60:B60"/>
    <mergeCell ref="A61:B61"/>
    <mergeCell ref="A62:B62"/>
  </mergeCells>
  <printOptions/>
  <pageMargins left="0.75" right="0.28" top="0.43" bottom="0.23" header="0.13" footer="0.08"/>
  <pageSetup horizontalDpi="600" verticalDpi="600" orientation="portrait" paperSize="9" scale="95" r:id="rId3"/>
  <rowBreaks count="1" manualBreakCount="1">
    <brk id="51" max="10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7"/>
  <sheetViews>
    <sheetView zoomScale="75" zoomScaleNormal="75" workbookViewId="0" topLeftCell="A1">
      <selection activeCell="C18" sqref="C18"/>
    </sheetView>
  </sheetViews>
  <sheetFormatPr defaultColWidth="9.00390625" defaultRowHeight="15.75" customHeight="1"/>
  <cols>
    <col min="1" max="1" width="5.125" style="43" customWidth="1"/>
    <col min="2" max="2" width="9.25390625" style="86" customWidth="1"/>
    <col min="3" max="3" width="17.625" style="87" customWidth="1"/>
    <col min="4" max="6" width="14.625" style="87" customWidth="1"/>
    <col min="7" max="7" width="14.625" style="86" customWidth="1"/>
    <col min="8" max="8" width="1.25" style="42" customWidth="1"/>
    <col min="9" max="9" width="9.625" style="42" customWidth="1"/>
    <col min="10" max="10" width="12.75390625" style="43" customWidth="1"/>
    <col min="11" max="11" width="10.25390625" style="43" customWidth="1"/>
    <col min="12" max="12" width="7.50390625" style="42" customWidth="1"/>
    <col min="13" max="13" width="9.00390625" style="43" customWidth="1"/>
    <col min="14" max="14" width="12.375" style="43" customWidth="1"/>
    <col min="15" max="16384" width="9.00390625" style="43" customWidth="1"/>
  </cols>
  <sheetData>
    <row r="1" spans="1:7" ht="20.25" customHeight="1" thickBot="1">
      <c r="A1" s="323" t="s">
        <v>147</v>
      </c>
      <c r="B1" s="324"/>
      <c r="C1" s="324"/>
      <c r="D1" s="324"/>
      <c r="E1" s="324"/>
      <c r="F1" s="324"/>
      <c r="G1" s="324"/>
    </row>
    <row r="2" spans="1:10" ht="18.75" customHeight="1" thickBot="1">
      <c r="A2" s="44" t="s">
        <v>79</v>
      </c>
      <c r="B2" s="45" t="s">
        <v>79</v>
      </c>
      <c r="C2" s="325" t="s">
        <v>2</v>
      </c>
      <c r="D2" s="328" t="s">
        <v>80</v>
      </c>
      <c r="E2" s="314"/>
      <c r="F2" s="314"/>
      <c r="G2" s="329"/>
      <c r="J2" s="43" t="s">
        <v>148</v>
      </c>
    </row>
    <row r="3" spans="1:7" s="48" customFormat="1" ht="14.25" customHeight="1">
      <c r="A3" s="46" t="s">
        <v>81</v>
      </c>
      <c r="B3" s="47" t="s">
        <v>82</v>
      </c>
      <c r="C3" s="326"/>
      <c r="D3" s="330" t="s">
        <v>83</v>
      </c>
      <c r="E3" s="332" t="s">
        <v>84</v>
      </c>
      <c r="F3" s="334" t="s">
        <v>8</v>
      </c>
      <c r="G3" s="336" t="s">
        <v>145</v>
      </c>
    </row>
    <row r="4" spans="1:12" s="48" customFormat="1" ht="10.5" customHeight="1">
      <c r="A4" s="46" t="s">
        <v>85</v>
      </c>
      <c r="B4" s="47" t="s">
        <v>85</v>
      </c>
      <c r="C4" s="326"/>
      <c r="D4" s="331"/>
      <c r="E4" s="333"/>
      <c r="F4" s="335"/>
      <c r="G4" s="337"/>
      <c r="I4" s="315" t="s">
        <v>86</v>
      </c>
      <c r="J4" s="317" t="s">
        <v>146</v>
      </c>
      <c r="K4" s="319" t="s">
        <v>87</v>
      </c>
      <c r="L4" s="321" t="s">
        <v>58</v>
      </c>
    </row>
    <row r="5" spans="1:14" s="48" customFormat="1" ht="30" customHeight="1" thickBot="1">
      <c r="A5" s="49" t="s">
        <v>88</v>
      </c>
      <c r="B5" s="50" t="s">
        <v>88</v>
      </c>
      <c r="C5" s="327"/>
      <c r="D5" s="51" t="s">
        <v>89</v>
      </c>
      <c r="E5" s="52" t="s">
        <v>89</v>
      </c>
      <c r="F5" s="53" t="s">
        <v>90</v>
      </c>
      <c r="G5" s="338"/>
      <c r="I5" s="316"/>
      <c r="J5" s="318"/>
      <c r="K5" s="320"/>
      <c r="L5" s="322"/>
      <c r="N5" s="48" t="s">
        <v>91</v>
      </c>
    </row>
    <row r="6" spans="1:14" ht="28.5" customHeight="1" thickBot="1">
      <c r="A6" s="54">
        <v>1</v>
      </c>
      <c r="B6" s="55" t="s">
        <v>92</v>
      </c>
      <c r="C6" s="56">
        <v>275212</v>
      </c>
      <c r="D6" s="57">
        <v>42970</v>
      </c>
      <c r="E6" s="58">
        <v>34137</v>
      </c>
      <c r="F6" s="59">
        <f aca="true" t="shared" si="0" ref="F6:F46">D6+E6</f>
        <v>77107</v>
      </c>
      <c r="G6" s="110">
        <f>F6/C6</f>
        <v>0.28017310291702396</v>
      </c>
      <c r="H6" s="60"/>
      <c r="I6" s="61">
        <f aca="true" t="shared" si="1" ref="I6:I46">RANK(G6,$G$6:$G$46)</f>
        <v>32</v>
      </c>
      <c r="J6" s="62">
        <v>50</v>
      </c>
      <c r="K6" s="63">
        <f>G6/J6*100</f>
        <v>0.5603462058340479</v>
      </c>
      <c r="L6" s="61">
        <f aca="true" t="shared" si="2" ref="L6:L46">RANK(K6,$K$6:$K$46)</f>
        <v>32</v>
      </c>
      <c r="N6" s="64">
        <f>ROUND(+C6*J6/100,0)</f>
        <v>137606</v>
      </c>
    </row>
    <row r="7" spans="1:14" ht="28.5" customHeight="1" thickBot="1">
      <c r="A7" s="54">
        <v>2</v>
      </c>
      <c r="B7" s="55" t="s">
        <v>93</v>
      </c>
      <c r="C7" s="56">
        <v>97523</v>
      </c>
      <c r="D7" s="57">
        <v>0</v>
      </c>
      <c r="E7" s="58">
        <v>30320</v>
      </c>
      <c r="F7" s="59">
        <f t="shared" si="0"/>
        <v>30320</v>
      </c>
      <c r="G7" s="110">
        <f aca="true" t="shared" si="3" ref="G7:G47">F7/C7</f>
        <v>0.31090101822134264</v>
      </c>
      <c r="H7" s="60"/>
      <c r="I7" s="61">
        <f t="shared" si="1"/>
        <v>27</v>
      </c>
      <c r="J7" s="62">
        <v>45</v>
      </c>
      <c r="K7" s="63">
        <f aca="true" t="shared" si="4" ref="K7:K47">G7/J7*100</f>
        <v>0.6908911516029836</v>
      </c>
      <c r="L7" s="61">
        <f t="shared" si="2"/>
        <v>13</v>
      </c>
      <c r="N7" s="64">
        <f aca="true" t="shared" si="5" ref="N7:N24">ROUND(+C7*J7/100,0)</f>
        <v>43885</v>
      </c>
    </row>
    <row r="8" spans="1:14" ht="28.5" customHeight="1" thickBot="1">
      <c r="A8" s="54">
        <v>3</v>
      </c>
      <c r="B8" s="55" t="s">
        <v>94</v>
      </c>
      <c r="C8" s="56">
        <v>82394</v>
      </c>
      <c r="D8" s="57">
        <v>11654</v>
      </c>
      <c r="E8" s="58">
        <v>14457</v>
      </c>
      <c r="F8" s="59">
        <f t="shared" si="0"/>
        <v>26111</v>
      </c>
      <c r="G8" s="110">
        <f t="shared" si="3"/>
        <v>0.3169041435055951</v>
      </c>
      <c r="H8" s="60"/>
      <c r="I8" s="61">
        <f t="shared" si="1"/>
        <v>20</v>
      </c>
      <c r="J8" s="62">
        <v>60</v>
      </c>
      <c r="K8" s="63">
        <f t="shared" si="4"/>
        <v>0.5281735725093251</v>
      </c>
      <c r="L8" s="61">
        <f t="shared" si="2"/>
        <v>34</v>
      </c>
      <c r="N8" s="64">
        <f t="shared" si="5"/>
        <v>49436</v>
      </c>
    </row>
    <row r="9" spans="1:14" ht="28.5" customHeight="1" thickBot="1">
      <c r="A9" s="54">
        <v>4</v>
      </c>
      <c r="B9" s="55" t="s">
        <v>95</v>
      </c>
      <c r="C9" s="56">
        <v>51982</v>
      </c>
      <c r="D9" s="57">
        <v>979</v>
      </c>
      <c r="E9" s="58">
        <v>7364</v>
      </c>
      <c r="F9" s="59">
        <f t="shared" si="0"/>
        <v>8343</v>
      </c>
      <c r="G9" s="110">
        <f t="shared" si="3"/>
        <v>0.1604978646454542</v>
      </c>
      <c r="H9" s="65"/>
      <c r="I9" s="61">
        <f t="shared" si="1"/>
        <v>40</v>
      </c>
      <c r="J9" s="62">
        <v>55</v>
      </c>
      <c r="K9" s="63">
        <f t="shared" si="4"/>
        <v>0.2918142993553713</v>
      </c>
      <c r="L9" s="61">
        <f t="shared" si="2"/>
        <v>40</v>
      </c>
      <c r="N9" s="64">
        <f t="shared" si="5"/>
        <v>28590</v>
      </c>
    </row>
    <row r="10" spans="1:14" ht="28.5" customHeight="1" thickBot="1">
      <c r="A10" s="54">
        <v>5</v>
      </c>
      <c r="B10" s="55" t="s">
        <v>96</v>
      </c>
      <c r="C10" s="56">
        <v>69376</v>
      </c>
      <c r="D10" s="57">
        <v>5143</v>
      </c>
      <c r="E10" s="58">
        <v>16493</v>
      </c>
      <c r="F10" s="59">
        <f t="shared" si="0"/>
        <v>21636</v>
      </c>
      <c r="G10" s="110">
        <f t="shared" si="3"/>
        <v>0.3118657749077491</v>
      </c>
      <c r="H10" s="60"/>
      <c r="I10" s="61">
        <f t="shared" si="1"/>
        <v>25</v>
      </c>
      <c r="J10" s="62">
        <v>51.5</v>
      </c>
      <c r="K10" s="63">
        <f t="shared" si="4"/>
        <v>0.6055646114713574</v>
      </c>
      <c r="L10" s="61">
        <f t="shared" si="2"/>
        <v>23</v>
      </c>
      <c r="N10" s="64">
        <f t="shared" si="5"/>
        <v>35729</v>
      </c>
    </row>
    <row r="11" spans="1:14" ht="28.5" customHeight="1" thickBot="1">
      <c r="A11" s="54">
        <v>6</v>
      </c>
      <c r="B11" s="55" t="s">
        <v>97</v>
      </c>
      <c r="C11" s="56">
        <v>9792</v>
      </c>
      <c r="D11" s="57">
        <v>1345</v>
      </c>
      <c r="E11" s="58">
        <v>1086</v>
      </c>
      <c r="F11" s="59">
        <f t="shared" si="0"/>
        <v>2431</v>
      </c>
      <c r="G11" s="110">
        <f t="shared" si="3"/>
        <v>0.2482638888888889</v>
      </c>
      <c r="H11" s="60"/>
      <c r="I11" s="61">
        <f t="shared" si="1"/>
        <v>37</v>
      </c>
      <c r="J11" s="62">
        <v>50</v>
      </c>
      <c r="K11" s="63">
        <f t="shared" si="4"/>
        <v>0.4965277777777778</v>
      </c>
      <c r="L11" s="61">
        <f t="shared" si="2"/>
        <v>37</v>
      </c>
      <c r="N11" s="64">
        <f t="shared" si="5"/>
        <v>4896</v>
      </c>
    </row>
    <row r="12" spans="1:14" ht="28.5" customHeight="1" thickBot="1">
      <c r="A12" s="54">
        <v>7</v>
      </c>
      <c r="B12" s="55" t="s">
        <v>98</v>
      </c>
      <c r="C12" s="56">
        <v>16952</v>
      </c>
      <c r="D12" s="57">
        <v>1816</v>
      </c>
      <c r="E12" s="58">
        <v>4232</v>
      </c>
      <c r="F12" s="59">
        <f t="shared" si="0"/>
        <v>6048</v>
      </c>
      <c r="G12" s="110">
        <f t="shared" si="3"/>
        <v>0.3567720622935347</v>
      </c>
      <c r="H12" s="60"/>
      <c r="I12" s="61">
        <f t="shared" si="1"/>
        <v>13</v>
      </c>
      <c r="J12" s="62">
        <v>50</v>
      </c>
      <c r="K12" s="63">
        <f t="shared" si="4"/>
        <v>0.7135441245870694</v>
      </c>
      <c r="L12" s="61">
        <f t="shared" si="2"/>
        <v>10</v>
      </c>
      <c r="N12" s="64">
        <f t="shared" si="5"/>
        <v>8476</v>
      </c>
    </row>
    <row r="13" spans="1:14" ht="28.5" customHeight="1" thickBot="1">
      <c r="A13" s="54">
        <v>8</v>
      </c>
      <c r="B13" s="55" t="s">
        <v>99</v>
      </c>
      <c r="C13" s="56">
        <v>32251</v>
      </c>
      <c r="D13" s="57">
        <v>703</v>
      </c>
      <c r="E13" s="58">
        <v>8105</v>
      </c>
      <c r="F13" s="59">
        <f t="shared" si="0"/>
        <v>8808</v>
      </c>
      <c r="G13" s="110">
        <f t="shared" si="3"/>
        <v>0.2731078106105237</v>
      </c>
      <c r="H13" s="60"/>
      <c r="I13" s="61">
        <f t="shared" si="1"/>
        <v>34</v>
      </c>
      <c r="J13" s="62">
        <v>40</v>
      </c>
      <c r="K13" s="63">
        <f t="shared" si="4"/>
        <v>0.6827695265263093</v>
      </c>
      <c r="L13" s="61">
        <f t="shared" si="2"/>
        <v>14</v>
      </c>
      <c r="N13" s="64">
        <f t="shared" si="5"/>
        <v>12900</v>
      </c>
    </row>
    <row r="14" spans="1:14" ht="28.5" customHeight="1" thickBot="1">
      <c r="A14" s="54">
        <v>9</v>
      </c>
      <c r="B14" s="55" t="s">
        <v>100</v>
      </c>
      <c r="C14" s="56">
        <v>6848</v>
      </c>
      <c r="D14" s="57">
        <v>2140</v>
      </c>
      <c r="E14" s="58">
        <v>907</v>
      </c>
      <c r="F14" s="59">
        <f t="shared" si="0"/>
        <v>3047</v>
      </c>
      <c r="G14" s="110">
        <f t="shared" si="3"/>
        <v>0.44494742990654207</v>
      </c>
      <c r="H14" s="60"/>
      <c r="I14" s="61">
        <f t="shared" si="1"/>
        <v>2</v>
      </c>
      <c r="J14" s="62">
        <v>50</v>
      </c>
      <c r="K14" s="63">
        <f t="shared" si="4"/>
        <v>0.8898948598130842</v>
      </c>
      <c r="L14" s="61">
        <f t="shared" si="2"/>
        <v>2</v>
      </c>
      <c r="N14" s="64">
        <f t="shared" si="5"/>
        <v>3424</v>
      </c>
    </row>
    <row r="15" spans="1:14" ht="28.5" customHeight="1" thickBot="1">
      <c r="A15" s="54">
        <v>11</v>
      </c>
      <c r="B15" s="55" t="s">
        <v>101</v>
      </c>
      <c r="C15" s="56">
        <v>48420</v>
      </c>
      <c r="D15" s="57">
        <v>4102</v>
      </c>
      <c r="E15" s="58">
        <v>12674</v>
      </c>
      <c r="F15" s="59">
        <f t="shared" si="0"/>
        <v>16776</v>
      </c>
      <c r="G15" s="110">
        <f t="shared" si="3"/>
        <v>0.3464684014869889</v>
      </c>
      <c r="H15" s="60"/>
      <c r="I15" s="61">
        <f t="shared" si="1"/>
        <v>15</v>
      </c>
      <c r="J15" s="62">
        <v>55</v>
      </c>
      <c r="K15" s="63">
        <f t="shared" si="4"/>
        <v>0.6299425481581615</v>
      </c>
      <c r="L15" s="61">
        <f t="shared" si="2"/>
        <v>20</v>
      </c>
      <c r="N15" s="64">
        <f t="shared" si="5"/>
        <v>26631</v>
      </c>
    </row>
    <row r="16" spans="1:14" ht="28.5" customHeight="1" thickBot="1">
      <c r="A16" s="54">
        <v>13</v>
      </c>
      <c r="B16" s="55" t="s">
        <v>102</v>
      </c>
      <c r="C16" s="56">
        <v>9356</v>
      </c>
      <c r="D16" s="57">
        <v>3157</v>
      </c>
      <c r="E16" s="58">
        <v>69</v>
      </c>
      <c r="F16" s="59">
        <f t="shared" si="0"/>
        <v>3226</v>
      </c>
      <c r="G16" s="110">
        <f t="shared" si="3"/>
        <v>0.34480547242411286</v>
      </c>
      <c r="H16" s="60"/>
      <c r="I16" s="61">
        <f t="shared" si="1"/>
        <v>16</v>
      </c>
      <c r="J16" s="62">
        <v>55</v>
      </c>
      <c r="K16" s="63">
        <f t="shared" si="4"/>
        <v>0.6269190407711143</v>
      </c>
      <c r="L16" s="61">
        <f t="shared" si="2"/>
        <v>21</v>
      </c>
      <c r="N16" s="64">
        <f t="shared" si="5"/>
        <v>5146</v>
      </c>
    </row>
    <row r="17" spans="1:14" ht="28.5" customHeight="1" thickBot="1">
      <c r="A17" s="54">
        <v>14</v>
      </c>
      <c r="B17" s="55" t="s">
        <v>103</v>
      </c>
      <c r="C17" s="56">
        <v>9404</v>
      </c>
      <c r="D17" s="57">
        <v>2227</v>
      </c>
      <c r="E17" s="58">
        <v>704</v>
      </c>
      <c r="F17" s="59">
        <f t="shared" si="0"/>
        <v>2931</v>
      </c>
      <c r="G17" s="110">
        <f t="shared" si="3"/>
        <v>0.3116758826031476</v>
      </c>
      <c r="H17" s="60"/>
      <c r="I17" s="61">
        <f t="shared" si="1"/>
        <v>26</v>
      </c>
      <c r="J17" s="62">
        <v>50</v>
      </c>
      <c r="K17" s="63">
        <f t="shared" si="4"/>
        <v>0.6233517652062952</v>
      </c>
      <c r="L17" s="61">
        <f t="shared" si="2"/>
        <v>22</v>
      </c>
      <c r="N17" s="64">
        <f t="shared" si="5"/>
        <v>4702</v>
      </c>
    </row>
    <row r="18" spans="1:14" ht="28.5" customHeight="1" thickBot="1">
      <c r="A18" s="54">
        <v>15</v>
      </c>
      <c r="B18" s="55" t="s">
        <v>104</v>
      </c>
      <c r="C18" s="56">
        <v>41169</v>
      </c>
      <c r="D18" s="57">
        <v>4861</v>
      </c>
      <c r="E18" s="58">
        <v>9602</v>
      </c>
      <c r="F18" s="59">
        <f t="shared" si="0"/>
        <v>14463</v>
      </c>
      <c r="G18" s="110">
        <f t="shared" si="3"/>
        <v>0.3513080230270349</v>
      </c>
      <c r="H18" s="60"/>
      <c r="I18" s="61">
        <f t="shared" si="1"/>
        <v>14</v>
      </c>
      <c r="J18" s="62">
        <v>45</v>
      </c>
      <c r="K18" s="63">
        <f t="shared" si="4"/>
        <v>0.7806844956156331</v>
      </c>
      <c r="L18" s="61">
        <f t="shared" si="2"/>
        <v>6</v>
      </c>
      <c r="N18" s="64">
        <f t="shared" si="5"/>
        <v>18526</v>
      </c>
    </row>
    <row r="19" spans="1:14" ht="28.5" customHeight="1" thickBot="1">
      <c r="A19" s="54">
        <v>16</v>
      </c>
      <c r="B19" s="55" t="s">
        <v>105</v>
      </c>
      <c r="C19" s="56">
        <v>16585</v>
      </c>
      <c r="D19" s="57">
        <v>3760</v>
      </c>
      <c r="E19" s="58">
        <v>93</v>
      </c>
      <c r="F19" s="59">
        <f t="shared" si="0"/>
        <v>3853</v>
      </c>
      <c r="G19" s="110">
        <f t="shared" si="3"/>
        <v>0.23231835996382272</v>
      </c>
      <c r="H19" s="60"/>
      <c r="I19" s="61">
        <f t="shared" si="1"/>
        <v>38</v>
      </c>
      <c r="J19" s="62">
        <v>50</v>
      </c>
      <c r="K19" s="63">
        <f t="shared" si="4"/>
        <v>0.4646367199276454</v>
      </c>
      <c r="L19" s="61">
        <f t="shared" si="2"/>
        <v>38</v>
      </c>
      <c r="N19" s="64">
        <f t="shared" si="5"/>
        <v>8293</v>
      </c>
    </row>
    <row r="20" spans="1:14" ht="28.5" customHeight="1" thickBot="1">
      <c r="A20" s="66">
        <v>17</v>
      </c>
      <c r="B20" s="55" t="s">
        <v>106</v>
      </c>
      <c r="C20" s="67">
        <v>16241</v>
      </c>
      <c r="D20" s="57">
        <v>717</v>
      </c>
      <c r="E20" s="58">
        <v>1334</v>
      </c>
      <c r="F20" s="59">
        <f t="shared" si="0"/>
        <v>2051</v>
      </c>
      <c r="G20" s="110">
        <f t="shared" si="3"/>
        <v>0.12628532725817376</v>
      </c>
      <c r="H20" s="60"/>
      <c r="I20" s="61">
        <f t="shared" si="1"/>
        <v>41</v>
      </c>
      <c r="J20" s="62">
        <v>45</v>
      </c>
      <c r="K20" s="63">
        <f t="shared" si="4"/>
        <v>0.2806340605737195</v>
      </c>
      <c r="L20" s="61">
        <f t="shared" si="2"/>
        <v>41</v>
      </c>
      <c r="N20" s="64">
        <f t="shared" si="5"/>
        <v>7308</v>
      </c>
    </row>
    <row r="21" spans="1:14" ht="28.5" customHeight="1" thickBot="1">
      <c r="A21" s="54">
        <v>18</v>
      </c>
      <c r="B21" s="55" t="s">
        <v>107</v>
      </c>
      <c r="C21" s="56">
        <v>31912</v>
      </c>
      <c r="D21" s="57">
        <v>2292</v>
      </c>
      <c r="E21" s="58">
        <v>7811</v>
      </c>
      <c r="F21" s="59">
        <f t="shared" si="0"/>
        <v>10103</v>
      </c>
      <c r="G21" s="110">
        <f t="shared" si="3"/>
        <v>0.31658937076961646</v>
      </c>
      <c r="H21" s="60"/>
      <c r="I21" s="61">
        <f t="shared" si="1"/>
        <v>21</v>
      </c>
      <c r="J21" s="62">
        <v>55</v>
      </c>
      <c r="K21" s="63">
        <f t="shared" si="4"/>
        <v>0.575617037762939</v>
      </c>
      <c r="L21" s="61">
        <f t="shared" si="2"/>
        <v>27</v>
      </c>
      <c r="N21" s="64">
        <f t="shared" si="5"/>
        <v>17552</v>
      </c>
    </row>
    <row r="22" spans="1:14" ht="28.5" customHeight="1" thickBot="1">
      <c r="A22" s="54">
        <v>19</v>
      </c>
      <c r="B22" s="68" t="s">
        <v>12</v>
      </c>
      <c r="C22" s="67">
        <v>9249</v>
      </c>
      <c r="D22" s="69">
        <v>1745</v>
      </c>
      <c r="E22" s="70">
        <v>189</v>
      </c>
      <c r="F22" s="59">
        <f t="shared" si="0"/>
        <v>1934</v>
      </c>
      <c r="G22" s="110">
        <f t="shared" si="3"/>
        <v>0.20910368688506867</v>
      </c>
      <c r="H22" s="60"/>
      <c r="I22" s="61">
        <f t="shared" si="1"/>
        <v>39</v>
      </c>
      <c r="J22" s="62">
        <v>50</v>
      </c>
      <c r="K22" s="63">
        <f t="shared" si="4"/>
        <v>0.4182073737701374</v>
      </c>
      <c r="L22" s="61">
        <f t="shared" si="2"/>
        <v>39</v>
      </c>
      <c r="N22" s="64">
        <f t="shared" si="5"/>
        <v>4625</v>
      </c>
    </row>
    <row r="23" spans="1:14" ht="28.5" customHeight="1" thickBot="1">
      <c r="A23" s="54">
        <v>20</v>
      </c>
      <c r="B23" s="55" t="s">
        <v>108</v>
      </c>
      <c r="C23" s="56">
        <v>14801</v>
      </c>
      <c r="D23" s="57">
        <v>2258</v>
      </c>
      <c r="E23" s="58">
        <v>2418</v>
      </c>
      <c r="F23" s="59">
        <f t="shared" si="0"/>
        <v>4676</v>
      </c>
      <c r="G23" s="110">
        <f t="shared" si="3"/>
        <v>0.31592459968921016</v>
      </c>
      <c r="H23" s="60"/>
      <c r="I23" s="61">
        <f t="shared" si="1"/>
        <v>24</v>
      </c>
      <c r="J23" s="62">
        <v>55</v>
      </c>
      <c r="K23" s="63">
        <f t="shared" si="4"/>
        <v>0.5744083630712912</v>
      </c>
      <c r="L23" s="61">
        <f t="shared" si="2"/>
        <v>29</v>
      </c>
      <c r="N23" s="64">
        <f t="shared" si="5"/>
        <v>8141</v>
      </c>
    </row>
    <row r="24" spans="1:14" ht="28.5" customHeight="1" thickBot="1">
      <c r="A24" s="54">
        <v>21</v>
      </c>
      <c r="B24" s="55" t="s">
        <v>109</v>
      </c>
      <c r="C24" s="56">
        <v>8812</v>
      </c>
      <c r="D24" s="57">
        <v>1903</v>
      </c>
      <c r="E24" s="58">
        <v>719</v>
      </c>
      <c r="F24" s="59">
        <f t="shared" si="0"/>
        <v>2622</v>
      </c>
      <c r="G24" s="110">
        <f t="shared" si="3"/>
        <v>0.29754879709487064</v>
      </c>
      <c r="H24" s="60"/>
      <c r="I24" s="61">
        <f t="shared" si="1"/>
        <v>28</v>
      </c>
      <c r="J24" s="62">
        <v>45</v>
      </c>
      <c r="K24" s="63">
        <f t="shared" si="4"/>
        <v>0.6612195490997125</v>
      </c>
      <c r="L24" s="61">
        <f t="shared" si="2"/>
        <v>16</v>
      </c>
      <c r="N24" s="64">
        <f t="shared" si="5"/>
        <v>3965</v>
      </c>
    </row>
    <row r="25" spans="1:14" ht="28.5" customHeight="1" thickBot="1">
      <c r="A25" s="54">
        <v>22</v>
      </c>
      <c r="B25" s="55" t="s">
        <v>119</v>
      </c>
      <c r="C25" s="56">
        <v>5107</v>
      </c>
      <c r="D25" s="57">
        <v>1459</v>
      </c>
      <c r="E25" s="58">
        <v>585</v>
      </c>
      <c r="F25" s="59">
        <f>D25+E25</f>
        <v>2044</v>
      </c>
      <c r="G25" s="110">
        <f t="shared" si="3"/>
        <v>0.4002349716075974</v>
      </c>
      <c r="H25" s="60"/>
      <c r="I25" s="61">
        <f t="shared" si="1"/>
        <v>5</v>
      </c>
      <c r="J25" s="62">
        <v>55</v>
      </c>
      <c r="K25" s="63">
        <f>G25/J25*100</f>
        <v>0.7276999483774498</v>
      </c>
      <c r="L25" s="61">
        <f t="shared" si="2"/>
        <v>9</v>
      </c>
      <c r="N25" s="64">
        <f>ROUND(+C26*J26/100,0)</f>
        <v>3653</v>
      </c>
    </row>
    <row r="26" spans="1:14" ht="28.5" customHeight="1" thickBot="1">
      <c r="A26" s="54">
        <v>24</v>
      </c>
      <c r="B26" s="55" t="s">
        <v>110</v>
      </c>
      <c r="C26" s="56">
        <v>6641</v>
      </c>
      <c r="D26" s="57">
        <v>1990</v>
      </c>
      <c r="E26" s="58">
        <v>109</v>
      </c>
      <c r="F26" s="59">
        <f t="shared" si="0"/>
        <v>2099</v>
      </c>
      <c r="G26" s="110">
        <f t="shared" si="3"/>
        <v>0.31606685740099383</v>
      </c>
      <c r="H26" s="60"/>
      <c r="I26" s="61">
        <f t="shared" si="1"/>
        <v>23</v>
      </c>
      <c r="J26" s="62">
        <v>55</v>
      </c>
      <c r="K26" s="63">
        <f t="shared" si="4"/>
        <v>0.5746670134563524</v>
      </c>
      <c r="L26" s="61">
        <f t="shared" si="2"/>
        <v>28</v>
      </c>
      <c r="N26" s="64">
        <f>ROUND(+C34*J34/100,0)</f>
        <v>7735</v>
      </c>
    </row>
    <row r="27" spans="1:14" s="75" customFormat="1" ht="28.5" customHeight="1" thickBot="1">
      <c r="A27" s="54">
        <v>27</v>
      </c>
      <c r="B27" s="55" t="s">
        <v>120</v>
      </c>
      <c r="C27" s="56">
        <v>4709</v>
      </c>
      <c r="D27" s="57">
        <v>1527</v>
      </c>
      <c r="E27" s="58">
        <v>7</v>
      </c>
      <c r="F27" s="59">
        <f aca="true" t="shared" si="6" ref="F27:F36">D27+E27</f>
        <v>1534</v>
      </c>
      <c r="G27" s="110">
        <f t="shared" si="3"/>
        <v>0.3257591845402421</v>
      </c>
      <c r="H27" s="60"/>
      <c r="I27" s="61">
        <f t="shared" si="1"/>
        <v>18</v>
      </c>
      <c r="J27" s="62">
        <v>60</v>
      </c>
      <c r="K27" s="63">
        <f aca="true" t="shared" si="7" ref="K27:K36">G27/J27*100</f>
        <v>0.5429319742337368</v>
      </c>
      <c r="L27" s="61">
        <f t="shared" si="2"/>
        <v>33</v>
      </c>
      <c r="N27" s="64">
        <f>ROUND(+C37*J37/100,0)</f>
        <v>4604</v>
      </c>
    </row>
    <row r="28" spans="1:14" ht="28.5" customHeight="1" thickBot="1">
      <c r="A28" s="54">
        <v>31</v>
      </c>
      <c r="B28" s="55" t="s">
        <v>121</v>
      </c>
      <c r="C28" s="56">
        <v>6108</v>
      </c>
      <c r="D28" s="57">
        <v>837</v>
      </c>
      <c r="E28" s="58">
        <v>915</v>
      </c>
      <c r="F28" s="59">
        <f t="shared" si="6"/>
        <v>1752</v>
      </c>
      <c r="G28" s="110">
        <f t="shared" si="3"/>
        <v>0.2868369351669941</v>
      </c>
      <c r="H28" s="60"/>
      <c r="I28" s="61">
        <f t="shared" si="1"/>
        <v>31</v>
      </c>
      <c r="J28" s="62">
        <v>50</v>
      </c>
      <c r="K28" s="63">
        <f t="shared" si="7"/>
        <v>0.5736738703339882</v>
      </c>
      <c r="L28" s="61">
        <f t="shared" si="2"/>
        <v>30</v>
      </c>
      <c r="N28" s="64">
        <f aca="true" t="shared" si="8" ref="N28:N34">ROUND(+C40*J40/100,0)</f>
        <v>3056</v>
      </c>
    </row>
    <row r="29" spans="1:14" ht="28.5" customHeight="1" thickBot="1">
      <c r="A29" s="54">
        <v>32</v>
      </c>
      <c r="B29" s="55" t="s">
        <v>122</v>
      </c>
      <c r="C29" s="56">
        <v>5764</v>
      </c>
      <c r="D29" s="57">
        <v>680</v>
      </c>
      <c r="E29" s="58">
        <v>1150</v>
      </c>
      <c r="F29" s="59">
        <f t="shared" si="6"/>
        <v>1830</v>
      </c>
      <c r="G29" s="110">
        <f t="shared" si="3"/>
        <v>0.31748785565579457</v>
      </c>
      <c r="H29" s="60"/>
      <c r="I29" s="61">
        <f t="shared" si="1"/>
        <v>19</v>
      </c>
      <c r="J29" s="62">
        <v>50</v>
      </c>
      <c r="K29" s="63">
        <f t="shared" si="7"/>
        <v>0.6349757113115891</v>
      </c>
      <c r="L29" s="61">
        <f t="shared" si="2"/>
        <v>18</v>
      </c>
      <c r="N29" s="64">
        <f t="shared" si="8"/>
        <v>3158</v>
      </c>
    </row>
    <row r="30" spans="1:14" ht="28.5" customHeight="1" thickBot="1">
      <c r="A30" s="54">
        <v>37</v>
      </c>
      <c r="B30" s="55" t="s">
        <v>123</v>
      </c>
      <c r="C30" s="56">
        <v>2500</v>
      </c>
      <c r="D30" s="57">
        <v>1123</v>
      </c>
      <c r="E30" s="58">
        <v>73</v>
      </c>
      <c r="F30" s="59">
        <f t="shared" si="6"/>
        <v>1196</v>
      </c>
      <c r="G30" s="110">
        <f t="shared" si="3"/>
        <v>0.4784</v>
      </c>
      <c r="H30" s="60"/>
      <c r="I30" s="61">
        <f t="shared" si="1"/>
        <v>1</v>
      </c>
      <c r="J30" s="62">
        <v>50</v>
      </c>
      <c r="K30" s="63">
        <f t="shared" si="7"/>
        <v>0.9568</v>
      </c>
      <c r="L30" s="61">
        <f t="shared" si="2"/>
        <v>1</v>
      </c>
      <c r="N30" s="64">
        <f t="shared" si="8"/>
        <v>5894</v>
      </c>
    </row>
    <row r="31" spans="1:14" ht="28.5" customHeight="1" thickBot="1">
      <c r="A31" s="54">
        <v>39</v>
      </c>
      <c r="B31" s="55" t="s">
        <v>24</v>
      </c>
      <c r="C31" s="56">
        <v>3169</v>
      </c>
      <c r="D31" s="57">
        <v>1100</v>
      </c>
      <c r="E31" s="58">
        <v>138</v>
      </c>
      <c r="F31" s="59">
        <f t="shared" si="6"/>
        <v>1238</v>
      </c>
      <c r="G31" s="110">
        <f t="shared" si="3"/>
        <v>0.3906595140422846</v>
      </c>
      <c r="H31" s="60"/>
      <c r="I31" s="61">
        <f t="shared" si="1"/>
        <v>8</v>
      </c>
      <c r="J31" s="62">
        <v>52</v>
      </c>
      <c r="K31" s="63">
        <f t="shared" si="7"/>
        <v>0.7512682962351627</v>
      </c>
      <c r="L31" s="61">
        <f t="shared" si="2"/>
        <v>8</v>
      </c>
      <c r="N31" s="64">
        <f t="shared" si="8"/>
        <v>3836</v>
      </c>
    </row>
    <row r="32" spans="1:14" ht="28.5" customHeight="1" thickBot="1">
      <c r="A32" s="54">
        <v>40</v>
      </c>
      <c r="B32" s="55" t="s">
        <v>124</v>
      </c>
      <c r="C32" s="56">
        <v>2308</v>
      </c>
      <c r="D32" s="57">
        <v>904</v>
      </c>
      <c r="E32" s="58">
        <v>0</v>
      </c>
      <c r="F32" s="59">
        <f t="shared" si="6"/>
        <v>904</v>
      </c>
      <c r="G32" s="110">
        <f t="shared" si="3"/>
        <v>0.39168110918544197</v>
      </c>
      <c r="H32" s="60"/>
      <c r="I32" s="61">
        <f t="shared" si="1"/>
        <v>6</v>
      </c>
      <c r="J32" s="62">
        <v>55</v>
      </c>
      <c r="K32" s="63">
        <f t="shared" si="7"/>
        <v>0.7121474712462581</v>
      </c>
      <c r="L32" s="61">
        <f t="shared" si="2"/>
        <v>11</v>
      </c>
      <c r="N32" s="64">
        <f t="shared" si="8"/>
        <v>5847</v>
      </c>
    </row>
    <row r="33" spans="1:14" ht="28.5" customHeight="1" thickBot="1">
      <c r="A33" s="54">
        <v>42</v>
      </c>
      <c r="B33" s="55" t="s">
        <v>125</v>
      </c>
      <c r="C33" s="56">
        <v>5688</v>
      </c>
      <c r="D33" s="57">
        <v>1341</v>
      </c>
      <c r="E33" s="58">
        <v>95</v>
      </c>
      <c r="F33" s="59">
        <f t="shared" si="6"/>
        <v>1436</v>
      </c>
      <c r="G33" s="110">
        <f t="shared" si="3"/>
        <v>0.25246132208157523</v>
      </c>
      <c r="H33" s="60"/>
      <c r="I33" s="61">
        <f t="shared" si="1"/>
        <v>36</v>
      </c>
      <c r="J33" s="62">
        <v>42.3</v>
      </c>
      <c r="K33" s="63">
        <f t="shared" si="7"/>
        <v>0.5968352767885939</v>
      </c>
      <c r="L33" s="61">
        <f t="shared" si="2"/>
        <v>24</v>
      </c>
      <c r="N33" s="64">
        <f t="shared" si="8"/>
        <v>6446</v>
      </c>
    </row>
    <row r="34" spans="1:14" ht="28.5" customHeight="1" thickBot="1">
      <c r="A34" s="54">
        <v>43</v>
      </c>
      <c r="B34" s="55" t="s">
        <v>111</v>
      </c>
      <c r="C34" s="56">
        <v>15469</v>
      </c>
      <c r="D34" s="57">
        <v>3124</v>
      </c>
      <c r="E34" s="58">
        <v>1376</v>
      </c>
      <c r="F34" s="59">
        <f t="shared" si="6"/>
        <v>4500</v>
      </c>
      <c r="G34" s="110">
        <f t="shared" si="3"/>
        <v>0.2909043894240093</v>
      </c>
      <c r="H34" s="60"/>
      <c r="I34" s="61">
        <f t="shared" si="1"/>
        <v>30</v>
      </c>
      <c r="J34" s="62">
        <v>50</v>
      </c>
      <c r="K34" s="63">
        <f t="shared" si="7"/>
        <v>0.5818087788480186</v>
      </c>
      <c r="L34" s="61">
        <f t="shared" si="2"/>
        <v>26</v>
      </c>
      <c r="N34" s="64">
        <f t="shared" si="8"/>
        <v>11452</v>
      </c>
    </row>
    <row r="35" spans="1:14" ht="28.5" customHeight="1" thickBot="1">
      <c r="A35" s="54">
        <v>45</v>
      </c>
      <c r="B35" s="55" t="s">
        <v>126</v>
      </c>
      <c r="C35" s="56">
        <v>3626</v>
      </c>
      <c r="D35" s="57">
        <v>1267</v>
      </c>
      <c r="E35" s="58">
        <v>343</v>
      </c>
      <c r="F35" s="59">
        <f t="shared" si="6"/>
        <v>1610</v>
      </c>
      <c r="G35" s="110">
        <f t="shared" si="3"/>
        <v>0.444015444015444</v>
      </c>
      <c r="H35" s="60"/>
      <c r="I35" s="61">
        <f t="shared" si="1"/>
        <v>3</v>
      </c>
      <c r="J35" s="62">
        <v>55</v>
      </c>
      <c r="K35" s="63">
        <f t="shared" si="7"/>
        <v>0.8073008073008073</v>
      </c>
      <c r="L35" s="61">
        <f t="shared" si="2"/>
        <v>4</v>
      </c>
      <c r="N35" s="64">
        <f>ROUND(+C25*J25/100,0)</f>
        <v>2809</v>
      </c>
    </row>
    <row r="36" spans="1:14" ht="28.5" customHeight="1" thickBot="1">
      <c r="A36" s="54">
        <v>46</v>
      </c>
      <c r="B36" s="55" t="s">
        <v>127</v>
      </c>
      <c r="C36" s="56">
        <v>3669</v>
      </c>
      <c r="D36" s="57">
        <v>1021</v>
      </c>
      <c r="E36" s="58">
        <v>51</v>
      </c>
      <c r="F36" s="59">
        <f t="shared" si="6"/>
        <v>1072</v>
      </c>
      <c r="G36" s="110">
        <f t="shared" si="3"/>
        <v>0.2921777050967566</v>
      </c>
      <c r="H36" s="60"/>
      <c r="I36" s="61">
        <f t="shared" si="1"/>
        <v>29</v>
      </c>
      <c r="J36" s="62">
        <v>50</v>
      </c>
      <c r="K36" s="63">
        <f t="shared" si="7"/>
        <v>0.5843554101935132</v>
      </c>
      <c r="L36" s="61">
        <f t="shared" si="2"/>
        <v>25</v>
      </c>
      <c r="N36" s="64">
        <f aca="true" t="shared" si="9" ref="N36:N42">ROUND(+C27*J27/100,0)</f>
        <v>2825</v>
      </c>
    </row>
    <row r="37" spans="1:14" ht="28.5" customHeight="1" thickBot="1">
      <c r="A37" s="71">
        <v>50</v>
      </c>
      <c r="B37" s="72" t="s">
        <v>112</v>
      </c>
      <c r="C37" s="67">
        <v>8370</v>
      </c>
      <c r="D37" s="69">
        <v>3270</v>
      </c>
      <c r="E37" s="70">
        <v>0</v>
      </c>
      <c r="F37" s="73">
        <f t="shared" si="0"/>
        <v>3270</v>
      </c>
      <c r="G37" s="110">
        <f t="shared" si="3"/>
        <v>0.3906810035842294</v>
      </c>
      <c r="H37" s="74"/>
      <c r="I37" s="61">
        <f t="shared" si="1"/>
        <v>7</v>
      </c>
      <c r="J37" s="62">
        <v>55</v>
      </c>
      <c r="K37" s="63">
        <f t="shared" si="4"/>
        <v>0.7103290974258716</v>
      </c>
      <c r="L37" s="61">
        <f t="shared" si="2"/>
        <v>12</v>
      </c>
      <c r="N37" s="64">
        <f t="shared" si="9"/>
        <v>3054</v>
      </c>
    </row>
    <row r="38" spans="1:14" ht="28.5" customHeight="1" thickBot="1">
      <c r="A38" s="54">
        <v>57</v>
      </c>
      <c r="B38" s="55" t="s">
        <v>128</v>
      </c>
      <c r="C38" s="56">
        <v>4412</v>
      </c>
      <c r="D38" s="57">
        <v>1626</v>
      </c>
      <c r="E38" s="58">
        <v>6</v>
      </c>
      <c r="F38" s="59">
        <f>D38+E38</f>
        <v>1632</v>
      </c>
      <c r="G38" s="110">
        <f t="shared" si="3"/>
        <v>0.36990027198549413</v>
      </c>
      <c r="H38" s="60"/>
      <c r="I38" s="61">
        <f t="shared" si="1"/>
        <v>10</v>
      </c>
      <c r="J38" s="62">
        <v>55</v>
      </c>
      <c r="K38" s="63">
        <f>G38/J38*100</f>
        <v>0.6725459490645348</v>
      </c>
      <c r="L38" s="61">
        <f t="shared" si="2"/>
        <v>15</v>
      </c>
      <c r="N38" s="64">
        <f t="shared" si="9"/>
        <v>2882</v>
      </c>
    </row>
    <row r="39" spans="1:14" ht="28.5" customHeight="1" thickBot="1">
      <c r="A39" s="54">
        <v>62</v>
      </c>
      <c r="B39" s="55" t="s">
        <v>129</v>
      </c>
      <c r="C39" s="56">
        <v>3459</v>
      </c>
      <c r="D39" s="57">
        <v>1306</v>
      </c>
      <c r="E39" s="58">
        <v>0</v>
      </c>
      <c r="F39" s="59">
        <f>D39+E39</f>
        <v>1306</v>
      </c>
      <c r="G39" s="110">
        <f t="shared" si="3"/>
        <v>0.3775657704538884</v>
      </c>
      <c r="H39" s="60"/>
      <c r="I39" s="61">
        <f t="shared" si="1"/>
        <v>9</v>
      </c>
      <c r="J39" s="62">
        <v>50</v>
      </c>
      <c r="K39" s="63">
        <f>G39/J39*100</f>
        <v>0.7551315409077768</v>
      </c>
      <c r="L39" s="61">
        <f t="shared" si="2"/>
        <v>7</v>
      </c>
      <c r="N39" s="64">
        <f t="shared" si="9"/>
        <v>1250</v>
      </c>
    </row>
    <row r="40" spans="1:14" ht="28.5" customHeight="1" thickBot="1">
      <c r="A40" s="54">
        <v>23</v>
      </c>
      <c r="B40" s="55" t="s">
        <v>113</v>
      </c>
      <c r="C40" s="56">
        <v>5557</v>
      </c>
      <c r="D40" s="57">
        <v>1843</v>
      </c>
      <c r="E40" s="58">
        <v>145</v>
      </c>
      <c r="F40" s="59">
        <f t="shared" si="0"/>
        <v>1988</v>
      </c>
      <c r="G40" s="110">
        <f t="shared" si="3"/>
        <v>0.35774698578369624</v>
      </c>
      <c r="H40" s="60"/>
      <c r="I40" s="61">
        <f t="shared" si="1"/>
        <v>12</v>
      </c>
      <c r="J40" s="62">
        <v>55</v>
      </c>
      <c r="K40" s="63">
        <f t="shared" si="4"/>
        <v>0.6504490650612659</v>
      </c>
      <c r="L40" s="61">
        <f t="shared" si="2"/>
        <v>17</v>
      </c>
      <c r="N40" s="64">
        <f t="shared" si="9"/>
        <v>1648</v>
      </c>
    </row>
    <row r="41" spans="1:14" ht="28.5" customHeight="1" thickBot="1">
      <c r="A41" s="54">
        <v>24</v>
      </c>
      <c r="B41" s="55" t="s">
        <v>114</v>
      </c>
      <c r="C41" s="56">
        <v>6315</v>
      </c>
      <c r="D41" s="57">
        <v>1547</v>
      </c>
      <c r="E41" s="58">
        <v>56</v>
      </c>
      <c r="F41" s="59">
        <f t="shared" si="0"/>
        <v>1603</v>
      </c>
      <c r="G41" s="110">
        <f t="shared" si="3"/>
        <v>0.253840063341251</v>
      </c>
      <c r="H41" s="60"/>
      <c r="I41" s="61">
        <f t="shared" si="1"/>
        <v>35</v>
      </c>
      <c r="J41" s="62">
        <v>50</v>
      </c>
      <c r="K41" s="63">
        <f t="shared" si="4"/>
        <v>0.507680126682502</v>
      </c>
      <c r="L41" s="61">
        <f t="shared" si="2"/>
        <v>36</v>
      </c>
      <c r="N41" s="64">
        <f t="shared" si="9"/>
        <v>1269</v>
      </c>
    </row>
    <row r="42" spans="1:14" ht="28.5" customHeight="1" thickBot="1">
      <c r="A42" s="54">
        <v>25</v>
      </c>
      <c r="B42" s="55" t="s">
        <v>115</v>
      </c>
      <c r="C42" s="56">
        <v>11787</v>
      </c>
      <c r="D42" s="57">
        <v>4643</v>
      </c>
      <c r="E42" s="58">
        <v>377</v>
      </c>
      <c r="F42" s="59">
        <f t="shared" si="0"/>
        <v>5020</v>
      </c>
      <c r="G42" s="110">
        <f t="shared" si="3"/>
        <v>0.42589293289216934</v>
      </c>
      <c r="H42" s="60"/>
      <c r="I42" s="61">
        <f t="shared" si="1"/>
        <v>4</v>
      </c>
      <c r="J42" s="62">
        <v>50</v>
      </c>
      <c r="K42" s="63">
        <f t="shared" si="4"/>
        <v>0.8517858657843387</v>
      </c>
      <c r="L42" s="61">
        <f t="shared" si="2"/>
        <v>3</v>
      </c>
      <c r="N42" s="64">
        <f t="shared" si="9"/>
        <v>2406</v>
      </c>
    </row>
    <row r="43" spans="1:14" ht="28.5" customHeight="1" thickBot="1">
      <c r="A43" s="54">
        <v>26</v>
      </c>
      <c r="B43" s="55" t="s">
        <v>49</v>
      </c>
      <c r="C43" s="56">
        <v>8162</v>
      </c>
      <c r="D43" s="57">
        <v>1346</v>
      </c>
      <c r="E43" s="58">
        <v>1673</v>
      </c>
      <c r="F43" s="59">
        <f t="shared" si="0"/>
        <v>3019</v>
      </c>
      <c r="G43" s="110">
        <f t="shared" si="3"/>
        <v>0.3698848321489831</v>
      </c>
      <c r="H43" s="60"/>
      <c r="I43" s="61">
        <f t="shared" si="1"/>
        <v>11</v>
      </c>
      <c r="J43" s="62">
        <v>47</v>
      </c>
      <c r="K43" s="63">
        <f t="shared" si="4"/>
        <v>0.7869890045723045</v>
      </c>
      <c r="L43" s="61">
        <f t="shared" si="2"/>
        <v>5</v>
      </c>
      <c r="N43" s="64">
        <f>ROUND(+C35*J35/100,0)</f>
        <v>1994</v>
      </c>
    </row>
    <row r="44" spans="1:14" ht="28.5" customHeight="1" thickBot="1">
      <c r="A44" s="54">
        <v>27</v>
      </c>
      <c r="B44" s="55" t="s">
        <v>116</v>
      </c>
      <c r="C44" s="56">
        <v>11933</v>
      </c>
      <c r="D44" s="57">
        <v>2661</v>
      </c>
      <c r="E44" s="58">
        <v>632</v>
      </c>
      <c r="F44" s="59">
        <f t="shared" si="0"/>
        <v>3293</v>
      </c>
      <c r="G44" s="110">
        <f t="shared" si="3"/>
        <v>0.2759574289784631</v>
      </c>
      <c r="H44" s="60"/>
      <c r="I44" s="61">
        <f t="shared" si="1"/>
        <v>33</v>
      </c>
      <c r="J44" s="62">
        <v>49</v>
      </c>
      <c r="K44" s="63">
        <f t="shared" si="4"/>
        <v>0.5631784264866594</v>
      </c>
      <c r="L44" s="61">
        <f t="shared" si="2"/>
        <v>31</v>
      </c>
      <c r="N44" s="64">
        <f>ROUND(+C36*J36/100,0)</f>
        <v>1835</v>
      </c>
    </row>
    <row r="45" spans="1:14" ht="28.5" customHeight="1" thickBot="1">
      <c r="A45" s="54">
        <v>28</v>
      </c>
      <c r="B45" s="55" t="s">
        <v>117</v>
      </c>
      <c r="C45" s="56">
        <v>12892</v>
      </c>
      <c r="D45" s="57">
        <v>4076</v>
      </c>
      <c r="E45" s="58">
        <v>0</v>
      </c>
      <c r="F45" s="59">
        <f t="shared" si="0"/>
        <v>4076</v>
      </c>
      <c r="G45" s="110">
        <f t="shared" si="3"/>
        <v>0.31616506360533664</v>
      </c>
      <c r="H45" s="60"/>
      <c r="I45" s="61">
        <f t="shared" si="1"/>
        <v>22</v>
      </c>
      <c r="J45" s="62">
        <v>50</v>
      </c>
      <c r="K45" s="63">
        <f t="shared" si="4"/>
        <v>0.6323301272106733</v>
      </c>
      <c r="L45" s="61">
        <f t="shared" si="2"/>
        <v>19</v>
      </c>
      <c r="N45" s="64">
        <f>ROUND(+C38*J38/100,0)</f>
        <v>2427</v>
      </c>
    </row>
    <row r="46" spans="1:14" ht="28.5" customHeight="1" thickBot="1">
      <c r="A46" s="54">
        <v>29</v>
      </c>
      <c r="B46" s="55" t="s">
        <v>118</v>
      </c>
      <c r="C46" s="56">
        <v>18471</v>
      </c>
      <c r="D46" s="57">
        <v>5792</v>
      </c>
      <c r="E46" s="58">
        <v>255</v>
      </c>
      <c r="F46" s="59">
        <f t="shared" si="0"/>
        <v>6047</v>
      </c>
      <c r="G46" s="110">
        <f t="shared" si="3"/>
        <v>0.3273780520816415</v>
      </c>
      <c r="H46" s="60"/>
      <c r="I46" s="61">
        <f t="shared" si="1"/>
        <v>17</v>
      </c>
      <c r="J46" s="62">
        <v>62</v>
      </c>
      <c r="K46" s="63">
        <f t="shared" si="4"/>
        <v>0.528029116260712</v>
      </c>
      <c r="L46" s="61">
        <f t="shared" si="2"/>
        <v>35</v>
      </c>
      <c r="N46" s="64">
        <f>ROUND(+C39*J39/100,0)</f>
        <v>1730</v>
      </c>
    </row>
    <row r="47" spans="1:14" s="75" customFormat="1" ht="24" customHeight="1" thickBot="1">
      <c r="A47" s="313" t="s">
        <v>8</v>
      </c>
      <c r="B47" s="314"/>
      <c r="C47" s="76">
        <f>SUM(C5:C46)</f>
        <v>1004395</v>
      </c>
      <c r="D47" s="77">
        <f>SUM(D5:D46)</f>
        <v>138255</v>
      </c>
      <c r="E47" s="78">
        <f>SUM(E5:E46)</f>
        <v>160700</v>
      </c>
      <c r="F47" s="79">
        <f>SUM(F5:F46)</f>
        <v>298955</v>
      </c>
      <c r="G47" s="110">
        <f t="shared" si="3"/>
        <v>0.29764684212884374</v>
      </c>
      <c r="H47" s="81"/>
      <c r="I47" s="81"/>
      <c r="J47" s="82">
        <v>51</v>
      </c>
      <c r="K47" s="83">
        <f t="shared" si="4"/>
        <v>0.5836212590761642</v>
      </c>
      <c r="L47" s="84"/>
      <c r="N47" s="85">
        <f>SUM(N6:N46)</f>
        <v>511641</v>
      </c>
    </row>
    <row r="48" spans="8:9" ht="28.5" customHeight="1">
      <c r="H48" s="88"/>
      <c r="I48" s="88"/>
    </row>
    <row r="49" spans="1:7" ht="28.5" customHeight="1">
      <c r="A49" s="43" t="s">
        <v>63</v>
      </c>
      <c r="B49" s="86" t="s">
        <v>8</v>
      </c>
      <c r="C49" s="87">
        <f>SUM(C6:C24)+C26+C34+C37+SUM(C40:C46)</f>
        <v>953876</v>
      </c>
      <c r="D49" s="87">
        <f>SUM(D6:D24)+D26+D34+D37+SUM(D40:D46)</f>
        <v>124064</v>
      </c>
      <c r="E49" s="87">
        <f>SUM(E6:E24)+E26+E34+E37+SUM(E40:E46)</f>
        <v>157337</v>
      </c>
      <c r="F49" s="87">
        <f>SUM(F6:F24)+F26+F34+F37+SUM(F40:F46)</f>
        <v>281401</v>
      </c>
      <c r="G49" s="111">
        <f>F49/C49</f>
        <v>0.2950079465255442</v>
      </c>
    </row>
    <row r="50" spans="1:7" ht="28.5" customHeight="1">
      <c r="A50" s="43" t="s">
        <v>140</v>
      </c>
      <c r="B50" s="86" t="s">
        <v>8</v>
      </c>
      <c r="C50" s="87">
        <f>C25+SUM(C27:C33)+C35+C36+C38+C39</f>
        <v>50519</v>
      </c>
      <c r="D50" s="87">
        <f>D25+SUM(D27:D33)+D35+D36+D38+D39</f>
        <v>14191</v>
      </c>
      <c r="E50" s="87">
        <f>E25+SUM(E27:E33)+E35+E36+E38+E39</f>
        <v>3363</v>
      </c>
      <c r="F50" s="87">
        <f>F25+SUM(F27:F33)+F35+F36+F38+F39</f>
        <v>17554</v>
      </c>
      <c r="G50" s="111">
        <f>F50/C50</f>
        <v>0.34747322789445556</v>
      </c>
    </row>
    <row r="51" spans="3:6" ht="28.5" customHeight="1">
      <c r="C51" s="87">
        <f>C49+C50</f>
        <v>1004395</v>
      </c>
      <c r="D51" s="87">
        <f>D49+D50</f>
        <v>138255</v>
      </c>
      <c r="E51" s="87">
        <f>E49+E50</f>
        <v>160700</v>
      </c>
      <c r="F51" s="87">
        <f>F49+F50</f>
        <v>298955</v>
      </c>
    </row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spans="1:9" s="75" customFormat="1" ht="28.5" customHeight="1">
      <c r="A62" s="43"/>
      <c r="B62" s="86"/>
      <c r="C62" s="87"/>
      <c r="D62" s="87"/>
      <c r="E62" s="87"/>
      <c r="F62" s="87"/>
      <c r="G62" s="86"/>
      <c r="H62" s="42"/>
      <c r="I62" s="42"/>
    </row>
    <row r="63" spans="1:9" s="75" customFormat="1" ht="28.5" customHeight="1">
      <c r="A63" s="43"/>
      <c r="B63" s="86"/>
      <c r="C63" s="87"/>
      <c r="D63" s="87"/>
      <c r="E63" s="87"/>
      <c r="F63" s="87"/>
      <c r="G63" s="86"/>
      <c r="H63" s="42"/>
      <c r="I63" s="42"/>
    </row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spans="1:9" s="90" customFormat="1" ht="28.5" customHeight="1">
      <c r="A74" s="43"/>
      <c r="B74" s="86"/>
      <c r="C74" s="87"/>
      <c r="D74" s="87"/>
      <c r="E74" s="87"/>
      <c r="F74" s="87"/>
      <c r="G74" s="86"/>
      <c r="H74" s="42"/>
      <c r="I74" s="42"/>
    </row>
    <row r="75" ht="28.5" customHeight="1"/>
    <row r="76" spans="1:9" s="75" customFormat="1" ht="28.5" customHeight="1">
      <c r="A76" s="43"/>
      <c r="B76" s="86"/>
      <c r="C76" s="87"/>
      <c r="D76" s="87"/>
      <c r="E76" s="87"/>
      <c r="F76" s="87"/>
      <c r="G76" s="86"/>
      <c r="H76" s="42"/>
      <c r="I76" s="42"/>
    </row>
    <row r="77" ht="28.5" customHeight="1"/>
    <row r="78" spans="1:9" s="75" customFormat="1" ht="28.5" customHeight="1">
      <c r="A78" s="43"/>
      <c r="B78" s="86"/>
      <c r="C78" s="87"/>
      <c r="D78" s="87"/>
      <c r="E78" s="87"/>
      <c r="F78" s="87"/>
      <c r="G78" s="86"/>
      <c r="H78" s="42"/>
      <c r="I78" s="42"/>
    </row>
    <row r="79" spans="1:9" s="75" customFormat="1" ht="28.5" customHeight="1">
      <c r="A79" s="43"/>
      <c r="B79" s="86"/>
      <c r="C79" s="87"/>
      <c r="D79" s="87"/>
      <c r="E79" s="87"/>
      <c r="F79" s="87"/>
      <c r="G79" s="86"/>
      <c r="H79" s="42"/>
      <c r="I79" s="42"/>
    </row>
    <row r="80" spans="1:9" s="75" customFormat="1" ht="28.5" customHeight="1">
      <c r="A80" s="43"/>
      <c r="B80" s="86"/>
      <c r="C80" s="87"/>
      <c r="D80" s="87"/>
      <c r="E80" s="87"/>
      <c r="F80" s="87"/>
      <c r="G80" s="86"/>
      <c r="H80" s="42"/>
      <c r="I80" s="42"/>
    </row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spans="1:9" s="75" customFormat="1" ht="24" customHeight="1">
      <c r="A87" s="43"/>
      <c r="B87" s="86"/>
      <c r="C87" s="87"/>
      <c r="D87" s="87"/>
      <c r="E87" s="87"/>
      <c r="F87" s="87"/>
      <c r="G87" s="86"/>
      <c r="H87" s="42"/>
      <c r="I87" s="42"/>
    </row>
    <row r="88" ht="15.75" customHeight="1"/>
    <row r="89" ht="15.75" customHeight="1"/>
  </sheetData>
  <mergeCells count="12">
    <mergeCell ref="L4:L5"/>
    <mergeCell ref="A1:G1"/>
    <mergeCell ref="C2:C5"/>
    <mergeCell ref="D2:G2"/>
    <mergeCell ref="D3:D4"/>
    <mergeCell ref="E3:E4"/>
    <mergeCell ref="F3:F4"/>
    <mergeCell ref="G3:G5"/>
    <mergeCell ref="A47:B47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workbookViewId="0" topLeftCell="A46">
      <selection activeCell="G54" sqref="G54"/>
    </sheetView>
  </sheetViews>
  <sheetFormatPr defaultColWidth="9.00390625" defaultRowHeight="15.75" customHeight="1"/>
  <cols>
    <col min="1" max="1" width="5.125" style="43" customWidth="1"/>
    <col min="2" max="2" width="9.25390625" style="86" customWidth="1"/>
    <col min="3" max="3" width="17.625" style="87" customWidth="1"/>
    <col min="4" max="6" width="14.625" style="87" customWidth="1"/>
    <col min="7" max="7" width="14.625" style="86" customWidth="1"/>
    <col min="8" max="8" width="1.25" style="42" customWidth="1"/>
    <col min="9" max="9" width="9.625" style="42" customWidth="1"/>
    <col min="10" max="10" width="12.75390625" style="43" customWidth="1"/>
    <col min="11" max="11" width="10.25390625" style="43" customWidth="1"/>
    <col min="12" max="12" width="7.50390625" style="42" customWidth="1"/>
    <col min="13" max="13" width="9.00390625" style="43" customWidth="1"/>
    <col min="14" max="14" width="12.375" style="43" customWidth="1"/>
    <col min="15" max="16384" width="9.00390625" style="43" customWidth="1"/>
  </cols>
  <sheetData>
    <row r="1" spans="1:7" ht="20.25" customHeight="1" thickBot="1">
      <c r="A1" s="323" t="s">
        <v>144</v>
      </c>
      <c r="B1" s="324"/>
      <c r="C1" s="324"/>
      <c r="D1" s="324"/>
      <c r="E1" s="324"/>
      <c r="F1" s="324"/>
      <c r="G1" s="324"/>
    </row>
    <row r="2" spans="1:7" ht="18.75" customHeight="1" thickBot="1">
      <c r="A2" s="44" t="s">
        <v>79</v>
      </c>
      <c r="B2" s="45" t="s">
        <v>79</v>
      </c>
      <c r="C2" s="325" t="s">
        <v>2</v>
      </c>
      <c r="D2" s="328" t="s">
        <v>80</v>
      </c>
      <c r="E2" s="314"/>
      <c r="F2" s="314"/>
      <c r="G2" s="329"/>
    </row>
    <row r="3" spans="1:7" s="48" customFormat="1" ht="14.25" customHeight="1">
      <c r="A3" s="46" t="s">
        <v>81</v>
      </c>
      <c r="B3" s="47" t="s">
        <v>82</v>
      </c>
      <c r="C3" s="326"/>
      <c r="D3" s="330" t="s">
        <v>83</v>
      </c>
      <c r="E3" s="332" t="s">
        <v>84</v>
      </c>
      <c r="F3" s="334" t="s">
        <v>8</v>
      </c>
      <c r="G3" s="336" t="s">
        <v>145</v>
      </c>
    </row>
    <row r="4" spans="1:12" s="48" customFormat="1" ht="10.5" customHeight="1">
      <c r="A4" s="46" t="s">
        <v>85</v>
      </c>
      <c r="B4" s="47" t="s">
        <v>85</v>
      </c>
      <c r="C4" s="326"/>
      <c r="D4" s="331"/>
      <c r="E4" s="333"/>
      <c r="F4" s="335"/>
      <c r="G4" s="337"/>
      <c r="I4" s="341" t="s">
        <v>86</v>
      </c>
      <c r="J4" s="343" t="s">
        <v>146</v>
      </c>
      <c r="K4" s="319" t="s">
        <v>87</v>
      </c>
      <c r="L4" s="321" t="s">
        <v>58</v>
      </c>
    </row>
    <row r="5" spans="1:14" s="48" customFormat="1" ht="30" customHeight="1" thickBot="1">
      <c r="A5" s="49" t="s">
        <v>88</v>
      </c>
      <c r="B5" s="50" t="s">
        <v>88</v>
      </c>
      <c r="C5" s="327"/>
      <c r="D5" s="339" t="s">
        <v>89</v>
      </c>
      <c r="E5" s="340"/>
      <c r="F5" s="53" t="s">
        <v>90</v>
      </c>
      <c r="G5" s="338"/>
      <c r="I5" s="342"/>
      <c r="J5" s="344"/>
      <c r="K5" s="320"/>
      <c r="L5" s="322"/>
      <c r="N5" s="48" t="s">
        <v>91</v>
      </c>
    </row>
    <row r="6" spans="1:17" ht="28.5" customHeight="1" thickBot="1">
      <c r="A6" s="101">
        <v>1</v>
      </c>
      <c r="B6" s="100" t="s">
        <v>92</v>
      </c>
      <c r="C6" s="123">
        <v>252328</v>
      </c>
      <c r="D6" s="345"/>
      <c r="E6" s="346"/>
      <c r="F6" s="125">
        <v>72145</v>
      </c>
      <c r="G6" s="127">
        <f>F6/C6*100</f>
        <v>28.59175359056466</v>
      </c>
      <c r="H6" s="60"/>
      <c r="I6" s="61">
        <f aca="true" t="shared" si="0" ref="I6:I46">RANK(G6,$G$6:$G$46)</f>
        <v>31</v>
      </c>
      <c r="J6" s="62">
        <v>50</v>
      </c>
      <c r="K6" s="63">
        <f aca="true" t="shared" si="1" ref="K6:K47">G6/J6*100</f>
        <v>57.18350718112932</v>
      </c>
      <c r="L6" s="61">
        <f aca="true" t="shared" si="2" ref="L6:L46">RANK(K6,$K$6:$K$46)</f>
        <v>30</v>
      </c>
      <c r="N6" s="64">
        <f aca="true" t="shared" si="3" ref="N6:N46">ROUND(+C6*J6/100,0)</f>
        <v>126164</v>
      </c>
      <c r="P6" s="43" t="s">
        <v>63</v>
      </c>
      <c r="Q6" t="s">
        <v>68</v>
      </c>
    </row>
    <row r="7" spans="1:17" ht="28.5" customHeight="1" thickBot="1">
      <c r="A7" s="54">
        <v>2</v>
      </c>
      <c r="B7" s="100" t="s">
        <v>93</v>
      </c>
      <c r="C7" s="123">
        <v>89440</v>
      </c>
      <c r="D7" s="345"/>
      <c r="E7" s="346"/>
      <c r="F7" s="125">
        <v>28935</v>
      </c>
      <c r="G7" s="127">
        <f aca="true" t="shared" si="4" ref="G7:G46">F7/C7*100</f>
        <v>32.351296958855094</v>
      </c>
      <c r="H7" s="60"/>
      <c r="I7" s="61">
        <f t="shared" si="0"/>
        <v>24</v>
      </c>
      <c r="J7" s="62">
        <v>45</v>
      </c>
      <c r="K7" s="63">
        <f t="shared" si="1"/>
        <v>71.89177101967799</v>
      </c>
      <c r="L7" s="61">
        <f t="shared" si="2"/>
        <v>10</v>
      </c>
      <c r="N7" s="64">
        <f t="shared" si="3"/>
        <v>40248</v>
      </c>
      <c r="P7" s="43" t="s">
        <v>63</v>
      </c>
      <c r="Q7" t="s">
        <v>69</v>
      </c>
    </row>
    <row r="8" spans="1:17" ht="28.5" customHeight="1" thickBot="1">
      <c r="A8" s="54">
        <v>3</v>
      </c>
      <c r="B8" s="100" t="s">
        <v>94</v>
      </c>
      <c r="C8" s="123">
        <v>81184</v>
      </c>
      <c r="D8" s="345"/>
      <c r="E8" s="346"/>
      <c r="F8" s="125">
        <v>26713</v>
      </c>
      <c r="G8" s="127">
        <f t="shared" si="4"/>
        <v>32.90426685061096</v>
      </c>
      <c r="H8" s="60"/>
      <c r="I8" s="61">
        <f t="shared" si="0"/>
        <v>21</v>
      </c>
      <c r="J8" s="62">
        <v>60</v>
      </c>
      <c r="K8" s="63">
        <f t="shared" si="1"/>
        <v>54.84044475101827</v>
      </c>
      <c r="L8" s="61">
        <f t="shared" si="2"/>
        <v>33</v>
      </c>
      <c r="N8" s="64">
        <f t="shared" si="3"/>
        <v>48710</v>
      </c>
      <c r="P8" s="43" t="s">
        <v>63</v>
      </c>
      <c r="Q8" t="s">
        <v>70</v>
      </c>
    </row>
    <row r="9" spans="1:17" ht="28.5" customHeight="1" thickBot="1">
      <c r="A9" s="54">
        <v>4</v>
      </c>
      <c r="B9" s="100" t="s">
        <v>95</v>
      </c>
      <c r="C9" s="123">
        <v>47104</v>
      </c>
      <c r="D9" s="345"/>
      <c r="E9" s="346"/>
      <c r="F9" s="125">
        <v>8033</v>
      </c>
      <c r="G9" s="127">
        <f t="shared" si="4"/>
        <v>17.05375339673913</v>
      </c>
      <c r="H9" s="65"/>
      <c r="I9" s="61">
        <f t="shared" si="0"/>
        <v>40</v>
      </c>
      <c r="J9" s="62">
        <v>55</v>
      </c>
      <c r="K9" s="63">
        <f t="shared" si="1"/>
        <v>31.006824357707508</v>
      </c>
      <c r="L9" s="61">
        <f t="shared" si="2"/>
        <v>40</v>
      </c>
      <c r="N9" s="64">
        <f t="shared" si="3"/>
        <v>25907</v>
      </c>
      <c r="P9" s="43" t="s">
        <v>63</v>
      </c>
      <c r="Q9" t="s">
        <v>71</v>
      </c>
    </row>
    <row r="10" spans="1:17" ht="28.5" customHeight="1" thickBot="1">
      <c r="A10" s="54">
        <v>5</v>
      </c>
      <c r="B10" s="100" t="s">
        <v>96</v>
      </c>
      <c r="C10" s="123">
        <v>67616</v>
      </c>
      <c r="D10" s="345"/>
      <c r="E10" s="346"/>
      <c r="F10" s="125">
        <v>20350</v>
      </c>
      <c r="G10" s="127">
        <f t="shared" si="4"/>
        <v>30.096426881211546</v>
      </c>
      <c r="H10" s="60"/>
      <c r="I10" s="61">
        <f t="shared" si="0"/>
        <v>28</v>
      </c>
      <c r="J10" s="62">
        <v>51.5</v>
      </c>
      <c r="K10" s="63">
        <f t="shared" si="1"/>
        <v>58.43966384701271</v>
      </c>
      <c r="L10" s="61">
        <f t="shared" si="2"/>
        <v>28</v>
      </c>
      <c r="N10" s="64">
        <f t="shared" si="3"/>
        <v>34822</v>
      </c>
      <c r="P10" s="43" t="s">
        <v>63</v>
      </c>
      <c r="Q10" t="s">
        <v>70</v>
      </c>
    </row>
    <row r="11" spans="1:17" ht="28.5" customHeight="1" thickBot="1">
      <c r="A11" s="54">
        <v>6</v>
      </c>
      <c r="B11" s="100" t="s">
        <v>97</v>
      </c>
      <c r="C11" s="123">
        <v>9743</v>
      </c>
      <c r="D11" s="345"/>
      <c r="E11" s="346"/>
      <c r="F11" s="125">
        <v>2429</v>
      </c>
      <c r="G11" s="127">
        <f t="shared" si="4"/>
        <v>24.930719490916555</v>
      </c>
      <c r="H11" s="60"/>
      <c r="I11" s="61">
        <f t="shared" si="0"/>
        <v>37</v>
      </c>
      <c r="J11" s="62">
        <v>50</v>
      </c>
      <c r="K11" s="63">
        <f t="shared" si="1"/>
        <v>49.86143898183311</v>
      </c>
      <c r="L11" s="61">
        <f t="shared" si="2"/>
        <v>37</v>
      </c>
      <c r="N11" s="64">
        <f t="shared" si="3"/>
        <v>4872</v>
      </c>
      <c r="P11" s="43" t="s">
        <v>63</v>
      </c>
      <c r="Q11" t="s">
        <v>72</v>
      </c>
    </row>
    <row r="12" spans="1:17" ht="28.5" customHeight="1" thickBot="1">
      <c r="A12" s="54">
        <v>7</v>
      </c>
      <c r="B12" s="100" t="s">
        <v>98</v>
      </c>
      <c r="C12" s="123">
        <v>15159</v>
      </c>
      <c r="D12" s="345"/>
      <c r="E12" s="346"/>
      <c r="F12" s="125">
        <v>5389</v>
      </c>
      <c r="G12" s="127">
        <f t="shared" si="4"/>
        <v>35.54983837984036</v>
      </c>
      <c r="H12" s="60"/>
      <c r="I12" s="61">
        <f t="shared" si="0"/>
        <v>13</v>
      </c>
      <c r="J12" s="62">
        <v>50</v>
      </c>
      <c r="K12" s="63">
        <f t="shared" si="1"/>
        <v>71.09967675968072</v>
      </c>
      <c r="L12" s="61">
        <f t="shared" si="2"/>
        <v>12</v>
      </c>
      <c r="N12" s="64">
        <f t="shared" si="3"/>
        <v>7580</v>
      </c>
      <c r="P12" s="43" t="s">
        <v>63</v>
      </c>
      <c r="Q12" t="s">
        <v>70</v>
      </c>
    </row>
    <row r="13" spans="1:17" ht="28.5" customHeight="1" thickBot="1">
      <c r="A13" s="54">
        <v>8</v>
      </c>
      <c r="B13" s="100" t="s">
        <v>99</v>
      </c>
      <c r="C13" s="123">
        <v>32750</v>
      </c>
      <c r="D13" s="345"/>
      <c r="E13" s="346"/>
      <c r="F13" s="125">
        <v>9001</v>
      </c>
      <c r="G13" s="127">
        <f t="shared" si="4"/>
        <v>27.483969465648855</v>
      </c>
      <c r="H13" s="60"/>
      <c r="I13" s="61">
        <f t="shared" si="0"/>
        <v>33</v>
      </c>
      <c r="J13" s="62">
        <v>40</v>
      </c>
      <c r="K13" s="63">
        <f t="shared" si="1"/>
        <v>68.70992366412214</v>
      </c>
      <c r="L13" s="61">
        <f t="shared" si="2"/>
        <v>13</v>
      </c>
      <c r="N13" s="64">
        <f t="shared" si="3"/>
        <v>13100</v>
      </c>
      <c r="P13" s="43" t="s">
        <v>63</v>
      </c>
      <c r="Q13" t="s">
        <v>73</v>
      </c>
    </row>
    <row r="14" spans="1:17" ht="28.5" customHeight="1" thickBot="1">
      <c r="A14" s="54">
        <v>9</v>
      </c>
      <c r="B14" s="100" t="s">
        <v>100</v>
      </c>
      <c r="C14" s="123">
        <v>6343</v>
      </c>
      <c r="D14" s="345"/>
      <c r="E14" s="346"/>
      <c r="F14" s="125">
        <v>2751</v>
      </c>
      <c r="G14" s="127">
        <f t="shared" si="4"/>
        <v>43.370644805297175</v>
      </c>
      <c r="H14" s="60"/>
      <c r="I14" s="61">
        <f t="shared" si="0"/>
        <v>3</v>
      </c>
      <c r="J14" s="62">
        <v>50</v>
      </c>
      <c r="K14" s="63">
        <f t="shared" si="1"/>
        <v>86.74128961059435</v>
      </c>
      <c r="L14" s="61">
        <f t="shared" si="2"/>
        <v>3</v>
      </c>
      <c r="N14" s="64">
        <f t="shared" si="3"/>
        <v>3172</v>
      </c>
      <c r="P14" s="43" t="s">
        <v>63</v>
      </c>
      <c r="Q14" t="s">
        <v>74</v>
      </c>
    </row>
    <row r="15" spans="1:17" ht="28.5" customHeight="1" thickBot="1">
      <c r="A15" s="54">
        <v>11</v>
      </c>
      <c r="B15" s="100" t="s">
        <v>101</v>
      </c>
      <c r="C15" s="123">
        <v>46982</v>
      </c>
      <c r="D15" s="345"/>
      <c r="E15" s="346"/>
      <c r="F15" s="125">
        <v>15911</v>
      </c>
      <c r="G15" s="127">
        <f t="shared" si="4"/>
        <v>33.86616150866289</v>
      </c>
      <c r="H15" s="60"/>
      <c r="I15" s="61">
        <f t="shared" si="0"/>
        <v>17</v>
      </c>
      <c r="J15" s="62">
        <v>55</v>
      </c>
      <c r="K15" s="63">
        <f t="shared" si="1"/>
        <v>61.57483910665981</v>
      </c>
      <c r="L15" s="61">
        <f t="shared" si="2"/>
        <v>23</v>
      </c>
      <c r="N15" s="64">
        <f t="shared" si="3"/>
        <v>25840</v>
      </c>
      <c r="P15" s="43" t="s">
        <v>63</v>
      </c>
      <c r="Q15" t="s">
        <v>71</v>
      </c>
    </row>
    <row r="16" spans="1:17" ht="28.5" customHeight="1" thickBot="1">
      <c r="A16" s="119">
        <v>13</v>
      </c>
      <c r="B16" s="100" t="s">
        <v>102</v>
      </c>
      <c r="C16" s="123">
        <v>8697</v>
      </c>
      <c r="D16" s="345"/>
      <c r="E16" s="346"/>
      <c r="F16" s="125">
        <v>2957</v>
      </c>
      <c r="G16" s="127">
        <f t="shared" si="4"/>
        <v>34.000229964355526</v>
      </c>
      <c r="H16" s="120"/>
      <c r="I16" s="121">
        <f t="shared" si="0"/>
        <v>16</v>
      </c>
      <c r="J16" s="62">
        <v>55</v>
      </c>
      <c r="K16" s="122">
        <f t="shared" si="1"/>
        <v>61.81859993519186</v>
      </c>
      <c r="L16" s="121">
        <f t="shared" si="2"/>
        <v>21</v>
      </c>
      <c r="N16" s="64">
        <f t="shared" si="3"/>
        <v>4783</v>
      </c>
      <c r="P16" s="43" t="s">
        <v>63</v>
      </c>
      <c r="Q16" t="s">
        <v>74</v>
      </c>
    </row>
    <row r="17" spans="1:17" ht="28.5" customHeight="1" thickBot="1">
      <c r="A17" s="54">
        <v>14</v>
      </c>
      <c r="B17" s="100" t="s">
        <v>103</v>
      </c>
      <c r="C17" s="123">
        <v>8507</v>
      </c>
      <c r="D17" s="345"/>
      <c r="E17" s="346"/>
      <c r="F17" s="125">
        <v>2771</v>
      </c>
      <c r="G17" s="127">
        <f t="shared" si="4"/>
        <v>32.57317503232632</v>
      </c>
      <c r="H17" s="60"/>
      <c r="I17" s="61">
        <f t="shared" si="0"/>
        <v>23</v>
      </c>
      <c r="J17" s="62">
        <v>50</v>
      </c>
      <c r="K17" s="63">
        <f t="shared" si="1"/>
        <v>65.14635006465264</v>
      </c>
      <c r="L17" s="61">
        <f t="shared" si="2"/>
        <v>18</v>
      </c>
      <c r="N17" s="64">
        <f t="shared" si="3"/>
        <v>4254</v>
      </c>
      <c r="P17" s="43" t="s">
        <v>63</v>
      </c>
      <c r="Q17" t="s">
        <v>75</v>
      </c>
    </row>
    <row r="18" spans="1:17" ht="28.5" customHeight="1" thickBot="1">
      <c r="A18" s="54">
        <v>15</v>
      </c>
      <c r="B18" s="100" t="s">
        <v>104</v>
      </c>
      <c r="C18" s="123">
        <v>37223</v>
      </c>
      <c r="D18" s="345"/>
      <c r="E18" s="346"/>
      <c r="F18" s="125">
        <v>13302</v>
      </c>
      <c r="G18" s="127">
        <f t="shared" si="4"/>
        <v>35.7359696961556</v>
      </c>
      <c r="H18" s="60"/>
      <c r="I18" s="61">
        <f t="shared" si="0"/>
        <v>11</v>
      </c>
      <c r="J18" s="62">
        <v>45</v>
      </c>
      <c r="K18" s="63">
        <f t="shared" si="1"/>
        <v>79.41326599145688</v>
      </c>
      <c r="L18" s="61">
        <f t="shared" si="2"/>
        <v>5</v>
      </c>
      <c r="N18" s="64">
        <f t="shared" si="3"/>
        <v>16750</v>
      </c>
      <c r="P18" s="43" t="s">
        <v>63</v>
      </c>
      <c r="Q18" t="s">
        <v>73</v>
      </c>
    </row>
    <row r="19" spans="1:17" ht="28.5" customHeight="1" thickBot="1">
      <c r="A19" s="54">
        <v>16</v>
      </c>
      <c r="B19" s="100" t="s">
        <v>105</v>
      </c>
      <c r="C19" s="123">
        <v>15646</v>
      </c>
      <c r="D19" s="345"/>
      <c r="E19" s="346"/>
      <c r="F19" s="125">
        <v>3272</v>
      </c>
      <c r="G19" s="127">
        <f t="shared" si="4"/>
        <v>20.912693340150838</v>
      </c>
      <c r="H19" s="60"/>
      <c r="I19" s="61">
        <f t="shared" si="0"/>
        <v>39</v>
      </c>
      <c r="J19" s="62">
        <v>50</v>
      </c>
      <c r="K19" s="63">
        <f t="shared" si="1"/>
        <v>41.825386680301676</v>
      </c>
      <c r="L19" s="61">
        <f t="shared" si="2"/>
        <v>39</v>
      </c>
      <c r="N19" s="64">
        <f t="shared" si="3"/>
        <v>7823</v>
      </c>
      <c r="P19" s="43" t="s">
        <v>63</v>
      </c>
      <c r="Q19" t="s">
        <v>75</v>
      </c>
    </row>
    <row r="20" spans="1:17" ht="28.5" customHeight="1" thickBot="1">
      <c r="A20" s="66">
        <v>17</v>
      </c>
      <c r="B20" s="100" t="s">
        <v>106</v>
      </c>
      <c r="C20" s="124">
        <v>16192</v>
      </c>
      <c r="D20" s="345"/>
      <c r="E20" s="346"/>
      <c r="F20" s="125">
        <v>2135</v>
      </c>
      <c r="G20" s="127">
        <f t="shared" si="4"/>
        <v>13.185523715415021</v>
      </c>
      <c r="H20" s="60"/>
      <c r="I20" s="61">
        <f t="shared" si="0"/>
        <v>41</v>
      </c>
      <c r="J20" s="62">
        <v>45</v>
      </c>
      <c r="K20" s="63">
        <f t="shared" si="1"/>
        <v>29.30116381203338</v>
      </c>
      <c r="L20" s="61">
        <f t="shared" si="2"/>
        <v>41</v>
      </c>
      <c r="N20" s="64">
        <f t="shared" si="3"/>
        <v>7286</v>
      </c>
      <c r="P20" s="43" t="s">
        <v>63</v>
      </c>
      <c r="Q20" t="s">
        <v>71</v>
      </c>
    </row>
    <row r="21" spans="1:17" ht="28.5" customHeight="1" thickBot="1">
      <c r="A21" s="54">
        <v>18</v>
      </c>
      <c r="B21" s="100" t="s">
        <v>107</v>
      </c>
      <c r="C21" s="123">
        <v>28839</v>
      </c>
      <c r="D21" s="345"/>
      <c r="E21" s="346"/>
      <c r="F21" s="125">
        <v>9711</v>
      </c>
      <c r="G21" s="127">
        <f t="shared" si="4"/>
        <v>33.67315094143348</v>
      </c>
      <c r="H21" s="60"/>
      <c r="I21" s="61">
        <f t="shared" si="0"/>
        <v>18</v>
      </c>
      <c r="J21" s="62">
        <v>55</v>
      </c>
      <c r="K21" s="63">
        <f t="shared" si="1"/>
        <v>61.22391080260632</v>
      </c>
      <c r="L21" s="61">
        <f t="shared" si="2"/>
        <v>24</v>
      </c>
      <c r="N21" s="64">
        <f t="shared" si="3"/>
        <v>15861</v>
      </c>
      <c r="P21" s="43" t="s">
        <v>63</v>
      </c>
      <c r="Q21" t="s">
        <v>73</v>
      </c>
    </row>
    <row r="22" spans="1:17" ht="28.5" customHeight="1" thickBot="1">
      <c r="A22" s="54">
        <v>19</v>
      </c>
      <c r="B22" s="102" t="s">
        <v>12</v>
      </c>
      <c r="C22" s="124">
        <v>8444</v>
      </c>
      <c r="D22" s="345"/>
      <c r="E22" s="346"/>
      <c r="F22" s="125">
        <v>1961</v>
      </c>
      <c r="G22" s="127">
        <f t="shared" si="4"/>
        <v>23.223590715300805</v>
      </c>
      <c r="H22" s="60"/>
      <c r="I22" s="61">
        <f t="shared" si="0"/>
        <v>38</v>
      </c>
      <c r="J22" s="62">
        <v>50</v>
      </c>
      <c r="K22" s="63">
        <f t="shared" si="1"/>
        <v>46.44718143060161</v>
      </c>
      <c r="L22" s="61">
        <f t="shared" si="2"/>
        <v>38</v>
      </c>
      <c r="N22" s="64">
        <f t="shared" si="3"/>
        <v>4222</v>
      </c>
      <c r="P22" s="43" t="s">
        <v>63</v>
      </c>
      <c r="Q22" t="s">
        <v>75</v>
      </c>
    </row>
    <row r="23" spans="1:17" ht="28.5" customHeight="1" thickBot="1">
      <c r="A23" s="54">
        <v>20</v>
      </c>
      <c r="B23" s="100" t="s">
        <v>108</v>
      </c>
      <c r="C23" s="123">
        <v>13566</v>
      </c>
      <c r="D23" s="345"/>
      <c r="E23" s="346"/>
      <c r="F23" s="125">
        <v>4356</v>
      </c>
      <c r="G23" s="127">
        <f t="shared" si="4"/>
        <v>32.10968597965502</v>
      </c>
      <c r="H23" s="60"/>
      <c r="I23" s="61">
        <f t="shared" si="0"/>
        <v>25</v>
      </c>
      <c r="J23" s="62">
        <v>55</v>
      </c>
      <c r="K23" s="63">
        <f t="shared" si="1"/>
        <v>58.3812472357364</v>
      </c>
      <c r="L23" s="61">
        <f t="shared" si="2"/>
        <v>29</v>
      </c>
      <c r="N23" s="64">
        <f t="shared" si="3"/>
        <v>7461</v>
      </c>
      <c r="P23" s="43" t="s">
        <v>63</v>
      </c>
      <c r="Q23" t="s">
        <v>73</v>
      </c>
    </row>
    <row r="24" spans="1:17" ht="28.5" customHeight="1" thickBot="1">
      <c r="A24" s="54">
        <v>21</v>
      </c>
      <c r="B24" s="100" t="s">
        <v>109</v>
      </c>
      <c r="C24" s="123">
        <v>8104</v>
      </c>
      <c r="D24" s="345"/>
      <c r="E24" s="346"/>
      <c r="F24" s="125">
        <v>2413</v>
      </c>
      <c r="G24" s="127">
        <f t="shared" si="4"/>
        <v>29.775419545903258</v>
      </c>
      <c r="H24" s="60"/>
      <c r="I24" s="61">
        <f t="shared" si="0"/>
        <v>30</v>
      </c>
      <c r="J24" s="62">
        <v>45</v>
      </c>
      <c r="K24" s="63">
        <f t="shared" si="1"/>
        <v>66.16759899089612</v>
      </c>
      <c r="L24" s="61">
        <f t="shared" si="2"/>
        <v>17</v>
      </c>
      <c r="N24" s="64">
        <f t="shared" si="3"/>
        <v>3647</v>
      </c>
      <c r="P24" s="43" t="s">
        <v>63</v>
      </c>
      <c r="Q24" t="s">
        <v>75</v>
      </c>
    </row>
    <row r="25" spans="1:17" ht="28.5" customHeight="1" thickBot="1">
      <c r="A25" s="54">
        <v>22</v>
      </c>
      <c r="B25" s="100" t="s">
        <v>119</v>
      </c>
      <c r="C25" s="123">
        <v>4749</v>
      </c>
      <c r="D25" s="345"/>
      <c r="E25" s="346"/>
      <c r="F25" s="125">
        <v>1897</v>
      </c>
      <c r="G25" s="127">
        <f t="shared" si="4"/>
        <v>39.94525163192251</v>
      </c>
      <c r="H25" s="60"/>
      <c r="I25" s="61">
        <f t="shared" si="0"/>
        <v>5</v>
      </c>
      <c r="J25" s="62">
        <v>55</v>
      </c>
      <c r="K25" s="63">
        <f t="shared" si="1"/>
        <v>72.62773023985912</v>
      </c>
      <c r="L25" s="61">
        <f t="shared" si="2"/>
        <v>9</v>
      </c>
      <c r="N25" s="64">
        <f t="shared" si="3"/>
        <v>2612</v>
      </c>
      <c r="P25" s="43" t="s">
        <v>64</v>
      </c>
      <c r="Q25" t="s">
        <v>73</v>
      </c>
    </row>
    <row r="26" spans="1:17" ht="28.5" customHeight="1" thickBot="1">
      <c r="A26" s="54">
        <v>24</v>
      </c>
      <c r="B26" s="100" t="s">
        <v>110</v>
      </c>
      <c r="C26" s="123">
        <v>5934</v>
      </c>
      <c r="D26" s="345"/>
      <c r="E26" s="346"/>
      <c r="F26" s="125">
        <v>1946</v>
      </c>
      <c r="G26" s="127">
        <f t="shared" si="4"/>
        <v>32.79406808223795</v>
      </c>
      <c r="H26" s="60"/>
      <c r="I26" s="61">
        <f t="shared" si="0"/>
        <v>22</v>
      </c>
      <c r="J26" s="62">
        <v>55</v>
      </c>
      <c r="K26" s="63">
        <f t="shared" si="1"/>
        <v>59.62557833134172</v>
      </c>
      <c r="L26" s="61">
        <f t="shared" si="2"/>
        <v>27</v>
      </c>
      <c r="N26" s="64">
        <f t="shared" si="3"/>
        <v>3264</v>
      </c>
      <c r="P26" s="43" t="s">
        <v>63</v>
      </c>
      <c r="Q26" t="s">
        <v>75</v>
      </c>
    </row>
    <row r="27" spans="1:17" ht="28.5" customHeight="1" thickBot="1">
      <c r="A27" s="71">
        <v>27</v>
      </c>
      <c r="B27" s="100" t="s">
        <v>120</v>
      </c>
      <c r="C27" s="123">
        <v>4332</v>
      </c>
      <c r="D27" s="345"/>
      <c r="E27" s="346"/>
      <c r="F27" s="125">
        <v>1434</v>
      </c>
      <c r="G27" s="127">
        <f t="shared" si="4"/>
        <v>33.10249307479224</v>
      </c>
      <c r="H27" s="60"/>
      <c r="I27" s="61">
        <f t="shared" si="0"/>
        <v>20</v>
      </c>
      <c r="J27" s="62">
        <v>60</v>
      </c>
      <c r="K27" s="63">
        <f t="shared" si="1"/>
        <v>55.1708217913204</v>
      </c>
      <c r="L27" s="61">
        <f t="shared" si="2"/>
        <v>32</v>
      </c>
      <c r="N27" s="64">
        <f t="shared" si="3"/>
        <v>2599</v>
      </c>
      <c r="P27" s="43" t="s">
        <v>64</v>
      </c>
      <c r="Q27" t="s">
        <v>75</v>
      </c>
    </row>
    <row r="28" spans="1:17" ht="28.5" customHeight="1" thickBot="1">
      <c r="A28" s="54">
        <v>31</v>
      </c>
      <c r="B28" s="100" t="s">
        <v>121</v>
      </c>
      <c r="C28" s="123">
        <v>5673</v>
      </c>
      <c r="D28" s="345"/>
      <c r="E28" s="346"/>
      <c r="F28" s="125">
        <v>1707</v>
      </c>
      <c r="G28" s="127">
        <f t="shared" si="4"/>
        <v>30.08989952406134</v>
      </c>
      <c r="H28" s="60"/>
      <c r="I28" s="61">
        <f t="shared" si="0"/>
        <v>29</v>
      </c>
      <c r="J28" s="62">
        <v>50</v>
      </c>
      <c r="K28" s="63">
        <f t="shared" si="1"/>
        <v>60.17979904812268</v>
      </c>
      <c r="L28" s="61">
        <f t="shared" si="2"/>
        <v>26</v>
      </c>
      <c r="N28" s="64">
        <f t="shared" si="3"/>
        <v>2837</v>
      </c>
      <c r="P28" s="43" t="s">
        <v>64</v>
      </c>
      <c r="Q28" t="s">
        <v>71</v>
      </c>
    </row>
    <row r="29" spans="1:17" ht="28.5" customHeight="1" thickBot="1">
      <c r="A29" s="54">
        <v>32</v>
      </c>
      <c r="B29" s="100" t="s">
        <v>122</v>
      </c>
      <c r="C29" s="123">
        <v>5990</v>
      </c>
      <c r="D29" s="345"/>
      <c r="E29" s="346"/>
      <c r="F29" s="125">
        <v>1915</v>
      </c>
      <c r="G29" s="127">
        <f t="shared" si="4"/>
        <v>31.969949916527547</v>
      </c>
      <c r="H29" s="60"/>
      <c r="I29" s="61">
        <f t="shared" si="0"/>
        <v>26</v>
      </c>
      <c r="J29" s="62">
        <v>50</v>
      </c>
      <c r="K29" s="63">
        <f t="shared" si="1"/>
        <v>63.939899833055094</v>
      </c>
      <c r="L29" s="61">
        <f t="shared" si="2"/>
        <v>19</v>
      </c>
      <c r="N29" s="64">
        <f t="shared" si="3"/>
        <v>2995</v>
      </c>
      <c r="P29" s="43" t="s">
        <v>64</v>
      </c>
      <c r="Q29" t="s">
        <v>71</v>
      </c>
    </row>
    <row r="30" spans="1:17" ht="28.5" customHeight="1" thickBot="1">
      <c r="A30" s="54">
        <v>37</v>
      </c>
      <c r="B30" s="100" t="s">
        <v>123</v>
      </c>
      <c r="C30" s="123">
        <v>2433</v>
      </c>
      <c r="D30" s="345"/>
      <c r="E30" s="346"/>
      <c r="F30" s="125">
        <v>1096</v>
      </c>
      <c r="G30" s="127">
        <f t="shared" si="4"/>
        <v>45.04726674886971</v>
      </c>
      <c r="H30" s="60"/>
      <c r="I30" s="61">
        <f t="shared" si="0"/>
        <v>2</v>
      </c>
      <c r="J30" s="62">
        <v>50</v>
      </c>
      <c r="K30" s="63">
        <f t="shared" si="1"/>
        <v>90.09453349773942</v>
      </c>
      <c r="L30" s="61">
        <f t="shared" si="2"/>
        <v>1</v>
      </c>
      <c r="N30" s="64">
        <f t="shared" si="3"/>
        <v>1217</v>
      </c>
      <c r="P30" s="43" t="s">
        <v>64</v>
      </c>
      <c r="Q30" t="s">
        <v>69</v>
      </c>
    </row>
    <row r="31" spans="1:17" ht="28.5" customHeight="1" thickBot="1">
      <c r="A31" s="54">
        <v>39</v>
      </c>
      <c r="B31" s="100" t="s">
        <v>24</v>
      </c>
      <c r="C31" s="123">
        <v>3222</v>
      </c>
      <c r="D31" s="345"/>
      <c r="E31" s="346"/>
      <c r="F31" s="125">
        <v>1148</v>
      </c>
      <c r="G31" s="127">
        <f t="shared" si="4"/>
        <v>35.630043451272506</v>
      </c>
      <c r="H31" s="60"/>
      <c r="I31" s="61">
        <f t="shared" si="0"/>
        <v>12</v>
      </c>
      <c r="J31" s="62">
        <v>52</v>
      </c>
      <c r="K31" s="63">
        <f t="shared" si="1"/>
        <v>68.5193143293702</v>
      </c>
      <c r="L31" s="61">
        <f t="shared" si="2"/>
        <v>15</v>
      </c>
      <c r="N31" s="64">
        <f t="shared" si="3"/>
        <v>1675</v>
      </c>
      <c r="P31" s="43" t="s">
        <v>64</v>
      </c>
      <c r="Q31" t="s">
        <v>69</v>
      </c>
    </row>
    <row r="32" spans="1:17" ht="28.5" customHeight="1" thickBot="1">
      <c r="A32" s="54">
        <v>40</v>
      </c>
      <c r="B32" s="100" t="s">
        <v>124</v>
      </c>
      <c r="C32" s="123">
        <v>2133</v>
      </c>
      <c r="D32" s="345"/>
      <c r="E32" s="346"/>
      <c r="F32" s="125">
        <v>896</v>
      </c>
      <c r="G32" s="127">
        <f t="shared" si="4"/>
        <v>42.00656352555087</v>
      </c>
      <c r="H32" s="60"/>
      <c r="I32" s="61">
        <f t="shared" si="0"/>
        <v>4</v>
      </c>
      <c r="J32" s="62">
        <v>55</v>
      </c>
      <c r="K32" s="63">
        <f t="shared" si="1"/>
        <v>76.37557004645612</v>
      </c>
      <c r="L32" s="61">
        <f t="shared" si="2"/>
        <v>8</v>
      </c>
      <c r="N32" s="64">
        <f t="shared" si="3"/>
        <v>1173</v>
      </c>
      <c r="P32" s="43" t="s">
        <v>64</v>
      </c>
      <c r="Q32" t="s">
        <v>69</v>
      </c>
    </row>
    <row r="33" spans="1:17" ht="28.5" customHeight="1" thickBot="1">
      <c r="A33" s="54">
        <v>42</v>
      </c>
      <c r="B33" s="100" t="s">
        <v>125</v>
      </c>
      <c r="C33" s="123">
        <v>5173</v>
      </c>
      <c r="D33" s="345"/>
      <c r="E33" s="346"/>
      <c r="F33" s="125">
        <v>1350</v>
      </c>
      <c r="G33" s="127">
        <f t="shared" si="4"/>
        <v>26.09704233520201</v>
      </c>
      <c r="H33" s="60"/>
      <c r="I33" s="61">
        <f t="shared" si="0"/>
        <v>35</v>
      </c>
      <c r="J33" s="62">
        <v>42.3</v>
      </c>
      <c r="K33" s="63">
        <f t="shared" si="1"/>
        <v>61.69513554421279</v>
      </c>
      <c r="L33" s="61">
        <f t="shared" si="2"/>
        <v>22</v>
      </c>
      <c r="N33" s="64">
        <f t="shared" si="3"/>
        <v>2188</v>
      </c>
      <c r="P33" s="43" t="s">
        <v>64</v>
      </c>
      <c r="Q33" t="s">
        <v>74</v>
      </c>
    </row>
    <row r="34" spans="1:17" ht="28.5" customHeight="1" thickBot="1">
      <c r="A34" s="54">
        <v>43</v>
      </c>
      <c r="B34" s="100" t="s">
        <v>111</v>
      </c>
      <c r="C34" s="123">
        <v>14140</v>
      </c>
      <c r="D34" s="345"/>
      <c r="E34" s="346"/>
      <c r="F34" s="125">
        <v>4324</v>
      </c>
      <c r="G34" s="127">
        <f t="shared" si="4"/>
        <v>30.579915134370577</v>
      </c>
      <c r="H34" s="60"/>
      <c r="I34" s="61">
        <f t="shared" si="0"/>
        <v>27</v>
      </c>
      <c r="J34" s="62">
        <v>50</v>
      </c>
      <c r="K34" s="63">
        <f t="shared" si="1"/>
        <v>61.15983026874115</v>
      </c>
      <c r="L34" s="61">
        <f t="shared" si="2"/>
        <v>25</v>
      </c>
      <c r="N34" s="64">
        <f t="shared" si="3"/>
        <v>7070</v>
      </c>
      <c r="P34" s="43" t="s">
        <v>63</v>
      </c>
      <c r="Q34" t="s">
        <v>74</v>
      </c>
    </row>
    <row r="35" spans="1:17" ht="28.5" customHeight="1" thickBot="1">
      <c r="A35" s="54">
        <v>45</v>
      </c>
      <c r="B35" s="100" t="s">
        <v>126</v>
      </c>
      <c r="C35" s="123">
        <v>3027</v>
      </c>
      <c r="D35" s="345"/>
      <c r="E35" s="346"/>
      <c r="F35" s="125">
        <v>1477</v>
      </c>
      <c r="G35" s="127">
        <f t="shared" si="4"/>
        <v>48.79418566237199</v>
      </c>
      <c r="H35" s="60"/>
      <c r="I35" s="61">
        <f t="shared" si="0"/>
        <v>1</v>
      </c>
      <c r="J35" s="62">
        <v>55</v>
      </c>
      <c r="K35" s="63">
        <f t="shared" si="1"/>
        <v>88.71670120431271</v>
      </c>
      <c r="L35" s="61">
        <f t="shared" si="2"/>
        <v>2</v>
      </c>
      <c r="N35" s="64">
        <f t="shared" si="3"/>
        <v>1665</v>
      </c>
      <c r="P35" s="43" t="s">
        <v>64</v>
      </c>
      <c r="Q35" t="s">
        <v>74</v>
      </c>
    </row>
    <row r="36" spans="1:17" ht="28.5" customHeight="1" thickBot="1">
      <c r="A36" s="54">
        <v>46</v>
      </c>
      <c r="B36" s="100" t="s">
        <v>127</v>
      </c>
      <c r="C36" s="123">
        <v>3565</v>
      </c>
      <c r="D36" s="345"/>
      <c r="E36" s="346"/>
      <c r="F36" s="125">
        <v>960</v>
      </c>
      <c r="G36" s="127">
        <f t="shared" si="4"/>
        <v>26.928471248246844</v>
      </c>
      <c r="H36" s="60"/>
      <c r="I36" s="61">
        <f t="shared" si="0"/>
        <v>34</v>
      </c>
      <c r="J36" s="62">
        <v>50</v>
      </c>
      <c r="K36" s="63">
        <f t="shared" si="1"/>
        <v>53.85694249649369</v>
      </c>
      <c r="L36" s="61">
        <f t="shared" si="2"/>
        <v>35</v>
      </c>
      <c r="N36" s="64">
        <f t="shared" si="3"/>
        <v>1783</v>
      </c>
      <c r="P36" s="43" t="s">
        <v>64</v>
      </c>
      <c r="Q36" t="s">
        <v>74</v>
      </c>
    </row>
    <row r="37" spans="1:17" s="75" customFormat="1" ht="28.5" customHeight="1" thickBot="1">
      <c r="A37" s="54">
        <v>50</v>
      </c>
      <c r="B37" s="103" t="s">
        <v>112</v>
      </c>
      <c r="C37" s="124">
        <v>7723</v>
      </c>
      <c r="D37" s="345"/>
      <c r="E37" s="346"/>
      <c r="F37" s="126">
        <v>3025</v>
      </c>
      <c r="G37" s="128">
        <f t="shared" si="4"/>
        <v>39.168716819888644</v>
      </c>
      <c r="H37" s="74"/>
      <c r="I37" s="61">
        <f t="shared" si="0"/>
        <v>7</v>
      </c>
      <c r="J37" s="62">
        <v>55</v>
      </c>
      <c r="K37" s="63">
        <f t="shared" si="1"/>
        <v>71.2158487634339</v>
      </c>
      <c r="L37" s="61">
        <f t="shared" si="2"/>
        <v>11</v>
      </c>
      <c r="N37" s="64">
        <f t="shared" si="3"/>
        <v>4248</v>
      </c>
      <c r="P37" s="135" t="s">
        <v>63</v>
      </c>
      <c r="Q37" t="s">
        <v>74</v>
      </c>
    </row>
    <row r="38" spans="1:17" ht="28.5" customHeight="1" thickBot="1">
      <c r="A38" s="54">
        <v>57</v>
      </c>
      <c r="B38" s="100" t="s">
        <v>128</v>
      </c>
      <c r="C38" s="123">
        <v>4235</v>
      </c>
      <c r="D38" s="345"/>
      <c r="E38" s="346"/>
      <c r="F38" s="125">
        <v>1478</v>
      </c>
      <c r="G38" s="127">
        <f t="shared" si="4"/>
        <v>34.899645808736715</v>
      </c>
      <c r="H38" s="60"/>
      <c r="I38" s="61">
        <f t="shared" si="0"/>
        <v>14</v>
      </c>
      <c r="J38" s="62">
        <v>55</v>
      </c>
      <c r="K38" s="63">
        <f t="shared" si="1"/>
        <v>63.45390147043039</v>
      </c>
      <c r="L38" s="61">
        <f t="shared" si="2"/>
        <v>20</v>
      </c>
      <c r="N38" s="64">
        <f t="shared" si="3"/>
        <v>2329</v>
      </c>
      <c r="P38" s="43" t="s">
        <v>64</v>
      </c>
      <c r="Q38" t="s">
        <v>76</v>
      </c>
    </row>
    <row r="39" spans="1:17" ht="28.5" customHeight="1" thickBot="1">
      <c r="A39" s="54">
        <v>62</v>
      </c>
      <c r="B39" s="100" t="s">
        <v>129</v>
      </c>
      <c r="C39" s="123">
        <v>3178</v>
      </c>
      <c r="D39" s="345"/>
      <c r="E39" s="346"/>
      <c r="F39" s="125">
        <v>1224</v>
      </c>
      <c r="G39" s="127">
        <f t="shared" si="4"/>
        <v>38.51478917558212</v>
      </c>
      <c r="H39" s="60"/>
      <c r="I39" s="61">
        <f t="shared" si="0"/>
        <v>8</v>
      </c>
      <c r="J39" s="62">
        <v>50</v>
      </c>
      <c r="K39" s="63">
        <f t="shared" si="1"/>
        <v>77.02957835116425</v>
      </c>
      <c r="L39" s="61">
        <f t="shared" si="2"/>
        <v>7</v>
      </c>
      <c r="N39" s="64">
        <f t="shared" si="3"/>
        <v>1589</v>
      </c>
      <c r="P39" s="43" t="s">
        <v>64</v>
      </c>
      <c r="Q39" t="s">
        <v>76</v>
      </c>
    </row>
    <row r="40" spans="1:17" ht="28.5" customHeight="1" thickBot="1">
      <c r="A40" s="54">
        <v>65</v>
      </c>
      <c r="B40" s="100" t="s">
        <v>113</v>
      </c>
      <c r="C40" s="123">
        <v>5083</v>
      </c>
      <c r="D40" s="345"/>
      <c r="E40" s="346"/>
      <c r="F40" s="125">
        <v>1863</v>
      </c>
      <c r="G40" s="127">
        <f t="shared" si="4"/>
        <v>36.65158371040724</v>
      </c>
      <c r="H40" s="60"/>
      <c r="I40" s="61">
        <f t="shared" si="0"/>
        <v>10</v>
      </c>
      <c r="J40" s="62">
        <v>55</v>
      </c>
      <c r="K40" s="63">
        <f t="shared" si="1"/>
        <v>66.63924310983134</v>
      </c>
      <c r="L40" s="61">
        <f t="shared" si="2"/>
        <v>16</v>
      </c>
      <c r="N40" s="64">
        <f t="shared" si="3"/>
        <v>2796</v>
      </c>
      <c r="P40" s="43" t="s">
        <v>63</v>
      </c>
      <c r="Q40" t="s">
        <v>76</v>
      </c>
    </row>
    <row r="41" spans="1:17" ht="28.5" customHeight="1" thickBot="1">
      <c r="A41" s="54">
        <v>70</v>
      </c>
      <c r="B41" s="100" t="s">
        <v>114</v>
      </c>
      <c r="C41" s="123">
        <v>5765</v>
      </c>
      <c r="D41" s="345"/>
      <c r="E41" s="346"/>
      <c r="F41" s="125">
        <v>1443</v>
      </c>
      <c r="G41" s="127">
        <f t="shared" si="4"/>
        <v>25.030355594102343</v>
      </c>
      <c r="H41" s="60"/>
      <c r="I41" s="61">
        <f t="shared" si="0"/>
        <v>36</v>
      </c>
      <c r="J41" s="62">
        <v>50</v>
      </c>
      <c r="K41" s="63">
        <f t="shared" si="1"/>
        <v>50.060711188204685</v>
      </c>
      <c r="L41" s="61">
        <f t="shared" si="2"/>
        <v>36</v>
      </c>
      <c r="N41" s="64">
        <f t="shared" si="3"/>
        <v>2883</v>
      </c>
      <c r="P41" s="43" t="s">
        <v>63</v>
      </c>
      <c r="Q41" t="s">
        <v>76</v>
      </c>
    </row>
    <row r="42" spans="1:17" ht="28.5" customHeight="1" thickBot="1">
      <c r="A42" s="54">
        <v>73</v>
      </c>
      <c r="B42" s="100" t="s">
        <v>115</v>
      </c>
      <c r="C42" s="123">
        <v>11762</v>
      </c>
      <c r="D42" s="345"/>
      <c r="E42" s="346"/>
      <c r="F42" s="125">
        <v>4669</v>
      </c>
      <c r="G42" s="127">
        <f t="shared" si="4"/>
        <v>39.69562999489883</v>
      </c>
      <c r="H42" s="60"/>
      <c r="I42" s="61">
        <f t="shared" si="0"/>
        <v>6</v>
      </c>
      <c r="J42" s="62">
        <v>50</v>
      </c>
      <c r="K42" s="63">
        <f t="shared" si="1"/>
        <v>79.39125998979766</v>
      </c>
      <c r="L42" s="61">
        <f t="shared" si="2"/>
        <v>6</v>
      </c>
      <c r="N42" s="64">
        <f t="shared" si="3"/>
        <v>5881</v>
      </c>
      <c r="P42" s="43" t="s">
        <v>63</v>
      </c>
      <c r="Q42" t="s">
        <v>77</v>
      </c>
    </row>
    <row r="43" spans="1:17" ht="28.5" customHeight="1" thickBot="1">
      <c r="A43" s="54">
        <v>79</v>
      </c>
      <c r="B43" s="100" t="s">
        <v>49</v>
      </c>
      <c r="C43" s="123">
        <v>7709</v>
      </c>
      <c r="D43" s="345"/>
      <c r="E43" s="346"/>
      <c r="F43" s="125">
        <v>2911</v>
      </c>
      <c r="G43" s="127">
        <f t="shared" si="4"/>
        <v>37.76105850304838</v>
      </c>
      <c r="H43" s="60"/>
      <c r="I43" s="61">
        <f t="shared" si="0"/>
        <v>9</v>
      </c>
      <c r="J43" s="62">
        <v>47</v>
      </c>
      <c r="K43" s="63">
        <f t="shared" si="1"/>
        <v>80.3426776660604</v>
      </c>
      <c r="L43" s="61">
        <f t="shared" si="2"/>
        <v>4</v>
      </c>
      <c r="N43" s="64">
        <f t="shared" si="3"/>
        <v>3623</v>
      </c>
      <c r="P43" s="43" t="s">
        <v>63</v>
      </c>
      <c r="Q43" t="s">
        <v>77</v>
      </c>
    </row>
    <row r="44" spans="1:17" ht="28.5" customHeight="1" thickBot="1">
      <c r="A44" s="54">
        <v>86</v>
      </c>
      <c r="B44" s="100" t="s">
        <v>116</v>
      </c>
      <c r="C44" s="123">
        <v>11344</v>
      </c>
      <c r="D44" s="345"/>
      <c r="E44" s="346"/>
      <c r="F44" s="125">
        <v>3125</v>
      </c>
      <c r="G44" s="127">
        <f t="shared" si="4"/>
        <v>27.547602256699577</v>
      </c>
      <c r="H44" s="60"/>
      <c r="I44" s="61">
        <f t="shared" si="0"/>
        <v>32</v>
      </c>
      <c r="J44" s="62">
        <v>49</v>
      </c>
      <c r="K44" s="63">
        <f t="shared" si="1"/>
        <v>56.21959644224403</v>
      </c>
      <c r="L44" s="61">
        <f t="shared" si="2"/>
        <v>31</v>
      </c>
      <c r="N44" s="64">
        <f t="shared" si="3"/>
        <v>5559</v>
      </c>
      <c r="P44" s="43" t="s">
        <v>63</v>
      </c>
      <c r="Q44" t="s">
        <v>72</v>
      </c>
    </row>
    <row r="45" spans="1:17" ht="28.5" customHeight="1" thickBot="1">
      <c r="A45" s="54">
        <v>93</v>
      </c>
      <c r="B45" s="100" t="s">
        <v>117</v>
      </c>
      <c r="C45" s="123">
        <v>11637</v>
      </c>
      <c r="D45" s="345"/>
      <c r="E45" s="346"/>
      <c r="F45" s="125">
        <v>3988</v>
      </c>
      <c r="G45" s="127">
        <f t="shared" si="4"/>
        <v>34.270000859328</v>
      </c>
      <c r="H45" s="60"/>
      <c r="I45" s="61">
        <f t="shared" si="0"/>
        <v>15</v>
      </c>
      <c r="J45" s="62">
        <v>50</v>
      </c>
      <c r="K45" s="63">
        <f t="shared" si="1"/>
        <v>68.540001718656</v>
      </c>
      <c r="L45" s="61">
        <f t="shared" si="2"/>
        <v>14</v>
      </c>
      <c r="N45" s="64">
        <f t="shared" si="3"/>
        <v>5819</v>
      </c>
      <c r="P45" s="43" t="s">
        <v>63</v>
      </c>
      <c r="Q45" t="s">
        <v>72</v>
      </c>
    </row>
    <row r="46" spans="1:17" ht="28.5" customHeight="1" thickBot="1">
      <c r="A46" s="54">
        <v>95</v>
      </c>
      <c r="B46" s="100" t="s">
        <v>118</v>
      </c>
      <c r="C46" s="123">
        <v>16918</v>
      </c>
      <c r="D46" s="345"/>
      <c r="E46" s="346"/>
      <c r="F46" s="125">
        <v>5694</v>
      </c>
      <c r="G46" s="127">
        <f t="shared" si="4"/>
        <v>33.656460574536</v>
      </c>
      <c r="H46" s="60"/>
      <c r="I46" s="61">
        <f t="shared" si="0"/>
        <v>19</v>
      </c>
      <c r="J46" s="62">
        <v>62</v>
      </c>
      <c r="K46" s="63">
        <f t="shared" si="1"/>
        <v>54.28461382989676</v>
      </c>
      <c r="L46" s="61">
        <f t="shared" si="2"/>
        <v>34</v>
      </c>
      <c r="N46" s="64">
        <f t="shared" si="3"/>
        <v>10489</v>
      </c>
      <c r="P46" s="43" t="s">
        <v>63</v>
      </c>
      <c r="Q46" t="s">
        <v>76</v>
      </c>
    </row>
    <row r="47" spans="1:14" s="75" customFormat="1" ht="24" customHeight="1" thickBot="1">
      <c r="A47" s="313" t="s">
        <v>8</v>
      </c>
      <c r="B47" s="314"/>
      <c r="C47" s="76">
        <f>SUM(C5:C46)</f>
        <v>939592</v>
      </c>
      <c r="D47" s="347">
        <f>SUM(D5:D46)</f>
        <v>0</v>
      </c>
      <c r="E47" s="346"/>
      <c r="F47" s="79">
        <f>SUM(F5:F46)</f>
        <v>284105</v>
      </c>
      <c r="G47" s="80">
        <f>F47/C47*100</f>
        <v>30.237060341084216</v>
      </c>
      <c r="H47" s="81"/>
      <c r="I47" s="81"/>
      <c r="J47" s="82">
        <v>51</v>
      </c>
      <c r="K47" s="83">
        <f t="shared" si="1"/>
        <v>59.28835360996905</v>
      </c>
      <c r="L47" s="84"/>
      <c r="N47" s="85">
        <f>SUM(N6:N46)</f>
        <v>478796</v>
      </c>
    </row>
    <row r="48" spans="8:9" ht="28.5" customHeight="1">
      <c r="H48" s="88"/>
      <c r="I48" s="88"/>
    </row>
    <row r="49" spans="2:7" ht="28.5" customHeight="1">
      <c r="B49" s="104" t="s">
        <v>143</v>
      </c>
      <c r="G49" s="89"/>
    </row>
    <row r="50" ht="28.5" customHeight="1">
      <c r="B50" s="104" t="s">
        <v>132</v>
      </c>
    </row>
    <row r="51" ht="28.5" customHeight="1"/>
    <row r="52" spans="6:7" ht="28.5" customHeight="1">
      <c r="F52" s="87" t="s">
        <v>2</v>
      </c>
      <c r="G52" s="111" t="s">
        <v>155</v>
      </c>
    </row>
    <row r="53" spans="5:7" ht="28.5" customHeight="1">
      <c r="E53" s="87" t="s">
        <v>63</v>
      </c>
      <c r="F53" s="87">
        <f>SUMIF(P6:P46,"市",C6:C46)</f>
        <v>891882</v>
      </c>
      <c r="G53" s="160">
        <f>SUMIF(P6:P46,"市",F6:F46)</f>
        <v>267523</v>
      </c>
    </row>
    <row r="54" spans="5:7" ht="28.5" customHeight="1">
      <c r="E54" s="87" t="s">
        <v>64</v>
      </c>
      <c r="F54" s="87">
        <f>SUMIF(P6:P46,"町",C6:C46)</f>
        <v>47710</v>
      </c>
      <c r="G54" s="160">
        <f>SUMIF(P6:P46,"町",F6:F46)</f>
        <v>16582</v>
      </c>
    </row>
    <row r="55" spans="5:7" ht="28.5" customHeight="1">
      <c r="E55" s="87" t="s">
        <v>92</v>
      </c>
      <c r="F55" s="87">
        <f>SUMIF(Q6:Q46,"神戸",C6:C46)</f>
        <v>252328</v>
      </c>
      <c r="G55" s="86">
        <f>SUMIF(Q6:Q46,"神戸",F6:F46)</f>
        <v>72145</v>
      </c>
    </row>
    <row r="56" spans="5:7" ht="28.5" customHeight="1">
      <c r="E56" s="87" t="s">
        <v>70</v>
      </c>
      <c r="F56" s="87">
        <f>SUMIF(Q6:Q46,"阪神南",C6:C46)</f>
        <v>163959</v>
      </c>
      <c r="G56" s="86">
        <f>SUMIF(Q6:Q46,"阪神南",F6:F46)</f>
        <v>52452</v>
      </c>
    </row>
    <row r="57" spans="5:7" ht="28.5" customHeight="1">
      <c r="E57" s="87" t="s">
        <v>73</v>
      </c>
      <c r="F57" s="87">
        <f>SUMIF(Q6:Q46,"阪神北",C6:C46)</f>
        <v>117127</v>
      </c>
      <c r="G57" s="86">
        <f>SUMIF(Q6:Q46,"阪神北",F6:F46)</f>
        <v>38267</v>
      </c>
    </row>
    <row r="58" spans="5:7" ht="28.5" customHeight="1">
      <c r="E58" s="87" t="s">
        <v>71</v>
      </c>
      <c r="F58" s="87">
        <f>SUMIF(Q6:Q46,"東播磨",C6:C46)</f>
        <v>121941</v>
      </c>
      <c r="G58" s="86">
        <f>SUMIF(Q6:Q46,"東播磨",F6:F46)</f>
        <v>29701</v>
      </c>
    </row>
    <row r="59" spans="5:7" ht="28.5" customHeight="1">
      <c r="E59" s="87" t="s">
        <v>75</v>
      </c>
      <c r="F59" s="87">
        <f>SUMIF(Q6:Q46,"北播磨",C6:C46)</f>
        <v>50967</v>
      </c>
      <c r="G59" s="86">
        <f>SUMIF(Q6:Q46,"北播磨",F6:F46)</f>
        <v>13797</v>
      </c>
    </row>
    <row r="60" spans="5:7" ht="28.5" customHeight="1">
      <c r="E60" s="87" t="s">
        <v>69</v>
      </c>
      <c r="F60" s="87">
        <f>SUMIF(Q6:Q46,"中播磨",C6:C46)</f>
        <v>97228</v>
      </c>
      <c r="G60" s="86">
        <f>SUMIF(Q6:Q46,"中播磨",F6:F46)</f>
        <v>32075</v>
      </c>
    </row>
    <row r="61" spans="5:7" ht="28.5" customHeight="1">
      <c r="E61" s="87" t="s">
        <v>74</v>
      </c>
      <c r="F61" s="87">
        <f>SUMIF(Q6:Q46,"西播磨",C6:C46)</f>
        <v>48668</v>
      </c>
      <c r="G61" s="86">
        <f>SUMIF(Q6:Q46,"西播磨",F6:F46)</f>
        <v>16844</v>
      </c>
    </row>
    <row r="62" spans="1:9" s="75" customFormat="1" ht="28.5" customHeight="1">
      <c r="A62" s="43"/>
      <c r="B62" s="86"/>
      <c r="C62" s="87"/>
      <c r="D62" s="87"/>
      <c r="E62" s="87" t="s">
        <v>76</v>
      </c>
      <c r="F62" s="87">
        <f>SUMIF(Q6:Q46,"但馬",C6:C46)</f>
        <v>35179</v>
      </c>
      <c r="G62" s="86">
        <f>SUMIF(Q6:Q46,"但馬",F6:F46)</f>
        <v>11702</v>
      </c>
      <c r="H62" s="42"/>
      <c r="I62" s="42"/>
    </row>
    <row r="63" spans="1:9" s="75" customFormat="1" ht="28.5" customHeight="1">
      <c r="A63" s="43"/>
      <c r="B63" s="86"/>
      <c r="C63" s="87"/>
      <c r="D63" s="87"/>
      <c r="E63" s="87" t="s">
        <v>77</v>
      </c>
      <c r="F63" s="87">
        <f>SUMIF(Q6:Q46,"丹波",C6:C46)</f>
        <v>19471</v>
      </c>
      <c r="G63" s="86">
        <f>SUMIF(Q6:Q46,"丹波",F6:F46)</f>
        <v>7580</v>
      </c>
      <c r="H63" s="42"/>
      <c r="I63" s="42"/>
    </row>
    <row r="64" spans="5:7" ht="28.5" customHeight="1">
      <c r="E64" s="87" t="s">
        <v>72</v>
      </c>
      <c r="F64" s="87">
        <f>SUMIF(Q6:Q46,"淡路",C6:C46)</f>
        <v>32724</v>
      </c>
      <c r="G64" s="86">
        <f>SUMIF(Q6:Q46,"淡路",F6:F46)</f>
        <v>9542</v>
      </c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spans="1:9" s="90" customFormat="1" ht="28.5" customHeight="1">
      <c r="A74" s="43"/>
      <c r="B74" s="86"/>
      <c r="C74" s="87"/>
      <c r="D74" s="87"/>
      <c r="E74" s="87"/>
      <c r="F74" s="87"/>
      <c r="G74" s="86"/>
      <c r="H74" s="42"/>
      <c r="I74" s="42"/>
    </row>
    <row r="75" ht="28.5" customHeight="1"/>
    <row r="76" spans="1:9" s="75" customFormat="1" ht="28.5" customHeight="1">
      <c r="A76" s="43"/>
      <c r="B76" s="86"/>
      <c r="C76" s="87"/>
      <c r="D76" s="87"/>
      <c r="E76" s="87"/>
      <c r="F76" s="87"/>
      <c r="G76" s="86"/>
      <c r="H76" s="42"/>
      <c r="I76" s="42"/>
    </row>
    <row r="77" ht="28.5" customHeight="1"/>
    <row r="78" spans="1:9" s="75" customFormat="1" ht="28.5" customHeight="1">
      <c r="A78" s="43"/>
      <c r="B78" s="86"/>
      <c r="C78" s="87"/>
      <c r="D78" s="87"/>
      <c r="E78" s="87"/>
      <c r="F78" s="87"/>
      <c r="G78" s="86"/>
      <c r="H78" s="42"/>
      <c r="I78" s="42"/>
    </row>
    <row r="79" spans="1:9" s="75" customFormat="1" ht="28.5" customHeight="1">
      <c r="A79" s="43"/>
      <c r="B79" s="86"/>
      <c r="C79" s="87"/>
      <c r="D79" s="87"/>
      <c r="E79" s="87"/>
      <c r="F79" s="87"/>
      <c r="G79" s="86"/>
      <c r="H79" s="42"/>
      <c r="I79" s="42"/>
    </row>
    <row r="80" spans="1:9" s="75" customFormat="1" ht="28.5" customHeight="1">
      <c r="A80" s="43"/>
      <c r="B80" s="86"/>
      <c r="C80" s="87"/>
      <c r="D80" s="87"/>
      <c r="E80" s="87"/>
      <c r="F80" s="87"/>
      <c r="G80" s="86"/>
      <c r="H80" s="42"/>
      <c r="I80" s="42"/>
    </row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spans="1:9" s="75" customFormat="1" ht="24" customHeight="1">
      <c r="A87" s="43"/>
      <c r="B87" s="86"/>
      <c r="C87" s="87"/>
      <c r="D87" s="87"/>
      <c r="E87" s="87"/>
      <c r="F87" s="87"/>
      <c r="G87" s="86"/>
      <c r="H87" s="42"/>
      <c r="I87" s="42"/>
    </row>
    <row r="88" ht="15.75" customHeight="1"/>
    <row r="89" ht="15.75" customHeight="1"/>
  </sheetData>
  <mergeCells count="55"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A47:B47"/>
    <mergeCell ref="I4:I5"/>
    <mergeCell ref="J4:J5"/>
    <mergeCell ref="K4:K5"/>
    <mergeCell ref="D6:E6"/>
    <mergeCell ref="D7:E7"/>
    <mergeCell ref="D8:E8"/>
    <mergeCell ref="D9:E9"/>
    <mergeCell ref="D10:E10"/>
    <mergeCell ref="D11:E11"/>
    <mergeCell ref="L4:L5"/>
    <mergeCell ref="A1:G1"/>
    <mergeCell ref="C2:C5"/>
    <mergeCell ref="D2:G2"/>
    <mergeCell ref="D3:D4"/>
    <mergeCell ref="E3:E4"/>
    <mergeCell ref="F3:F4"/>
    <mergeCell ref="G3:G5"/>
    <mergeCell ref="D5:E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N6" sqref="N6:N46"/>
    </sheetView>
  </sheetViews>
  <sheetFormatPr defaultColWidth="9.00390625" defaultRowHeight="13.5"/>
  <cols>
    <col min="2" max="2" width="10.50390625" style="0" customWidth="1"/>
    <col min="5" max="5" width="9.875" style="0" customWidth="1"/>
    <col min="6" max="6" width="4.875" style="0" customWidth="1"/>
    <col min="7" max="7" width="9.875" style="0" customWidth="1"/>
    <col min="8" max="8" width="4.75390625" style="0" customWidth="1"/>
    <col min="9" max="9" width="9.875" style="0" customWidth="1"/>
    <col min="10" max="10" width="4.75390625" style="0" customWidth="1"/>
    <col min="12" max="13" width="11.00390625" style="0" customWidth="1"/>
  </cols>
  <sheetData>
    <row r="1" spans="2:8" ht="13.5">
      <c r="B1" t="s">
        <v>136</v>
      </c>
      <c r="G1" s="41" t="s">
        <v>137</v>
      </c>
      <c r="H1" s="41"/>
    </row>
    <row r="2" spans="1:10" ht="13.5">
      <c r="A2" s="259" t="s">
        <v>0</v>
      </c>
      <c r="B2" s="260" t="s">
        <v>1</v>
      </c>
      <c r="C2" s="262" t="s">
        <v>130</v>
      </c>
      <c r="D2" s="262"/>
      <c r="E2" s="262"/>
      <c r="F2" s="262"/>
      <c r="G2" s="253" t="s">
        <v>131</v>
      </c>
      <c r="H2" s="22"/>
      <c r="I2" s="246" t="s">
        <v>61</v>
      </c>
      <c r="J2" s="29"/>
    </row>
    <row r="3" spans="1:10" ht="13.5" customHeight="1">
      <c r="A3" s="249"/>
      <c r="B3" s="217"/>
      <c r="C3" s="248" t="s">
        <v>2</v>
      </c>
      <c r="D3" s="251" t="s">
        <v>10</v>
      </c>
      <c r="E3" s="253" t="s">
        <v>59</v>
      </c>
      <c r="F3" s="21"/>
      <c r="G3" s="263"/>
      <c r="H3" s="23"/>
      <c r="I3" s="246"/>
      <c r="J3" s="30"/>
    </row>
    <row r="4" spans="1:10" ht="13.5">
      <c r="A4" s="249"/>
      <c r="B4" s="217"/>
      <c r="C4" s="249"/>
      <c r="D4" s="252"/>
      <c r="E4" s="254"/>
      <c r="F4" s="256" t="s">
        <v>58</v>
      </c>
      <c r="G4" s="263"/>
      <c r="H4" s="258" t="s">
        <v>58</v>
      </c>
      <c r="I4" s="247"/>
      <c r="J4" s="223" t="s">
        <v>58</v>
      </c>
    </row>
    <row r="5" spans="1:12" ht="13.5">
      <c r="A5" s="250"/>
      <c r="B5" s="261"/>
      <c r="C5" s="250"/>
      <c r="D5" s="250"/>
      <c r="E5" s="255"/>
      <c r="F5" s="257"/>
      <c r="G5" s="264"/>
      <c r="H5" s="257"/>
      <c r="I5" s="247"/>
      <c r="J5" s="223"/>
      <c r="L5" t="s">
        <v>139</v>
      </c>
    </row>
    <row r="6" spans="1:14" ht="18" customHeight="1">
      <c r="A6" s="4">
        <v>284000</v>
      </c>
      <c r="B6" s="4" t="s">
        <v>14</v>
      </c>
      <c r="C6" s="13">
        <v>253944</v>
      </c>
      <c r="D6" s="13">
        <v>69196</v>
      </c>
      <c r="E6" s="5">
        <f aca="true" t="shared" si="0" ref="E6:E47">D6/C6</f>
        <v>0.2724852723435088</v>
      </c>
      <c r="F6" s="25">
        <f>RANK(E6,$E$6:$E$46)</f>
        <v>30</v>
      </c>
      <c r="G6" s="26">
        <v>0.26333459578027113</v>
      </c>
      <c r="H6" s="25">
        <f>RANK(G6,$G$6:$G$46)</f>
        <v>29</v>
      </c>
      <c r="I6" s="26">
        <f>E6-G6</f>
        <v>0.009150676563237647</v>
      </c>
      <c r="J6" s="25">
        <f>RANK(I6,$I$6:$I$46)</f>
        <v>14</v>
      </c>
      <c r="K6" t="s">
        <v>63</v>
      </c>
      <c r="L6" s="106">
        <v>253476</v>
      </c>
      <c r="M6" s="107">
        <v>66749</v>
      </c>
      <c r="N6" t="s">
        <v>68</v>
      </c>
    </row>
    <row r="7" spans="1:14" ht="18" customHeight="1">
      <c r="A7" s="4">
        <v>280024</v>
      </c>
      <c r="B7" s="4" t="s">
        <v>40</v>
      </c>
      <c r="C7" s="13">
        <v>90702</v>
      </c>
      <c r="D7" s="13">
        <v>28671</v>
      </c>
      <c r="E7" s="5">
        <f t="shared" si="0"/>
        <v>0.31610107825626776</v>
      </c>
      <c r="F7" s="25">
        <f aca="true" t="shared" si="1" ref="F7:F46">RANK(E7,$E$6:$E$46)</f>
        <v>22</v>
      </c>
      <c r="G7" s="26">
        <v>0.3220150567931672</v>
      </c>
      <c r="H7" s="25">
        <f aca="true" t="shared" si="2" ref="H7:H46">RANK(G7,$G$6:$G$46)</f>
        <v>20</v>
      </c>
      <c r="I7" s="26">
        <f aca="true" t="shared" si="3" ref="I7:I47">E7-G7</f>
        <v>-0.005913978536899456</v>
      </c>
      <c r="J7" s="25">
        <f aca="true" t="shared" si="4" ref="J7:J46">RANK(I7,$I$6:$I$46)</f>
        <v>25</v>
      </c>
      <c r="K7" t="s">
        <v>63</v>
      </c>
      <c r="L7" s="108">
        <v>90856</v>
      </c>
      <c r="M7" s="108">
        <v>29257</v>
      </c>
      <c r="N7" t="s">
        <v>69</v>
      </c>
    </row>
    <row r="8" spans="1:14" ht="18" customHeight="1">
      <c r="A8" s="4">
        <v>280032</v>
      </c>
      <c r="B8" s="4" t="s">
        <v>34</v>
      </c>
      <c r="C8" s="13">
        <v>83553</v>
      </c>
      <c r="D8" s="13">
        <v>29736</v>
      </c>
      <c r="E8" s="5">
        <f t="shared" si="0"/>
        <v>0.35589386377508886</v>
      </c>
      <c r="F8" s="25">
        <f t="shared" si="1"/>
        <v>13</v>
      </c>
      <c r="G8" s="26">
        <v>0.42262645229433166</v>
      </c>
      <c r="H8" s="25">
        <f t="shared" si="2"/>
        <v>2</v>
      </c>
      <c r="I8" s="26">
        <f t="shared" si="3"/>
        <v>-0.0667325885192428</v>
      </c>
      <c r="J8" s="25">
        <f t="shared" si="4"/>
        <v>40</v>
      </c>
      <c r="K8" t="s">
        <v>63</v>
      </c>
      <c r="L8" s="106">
        <v>85210</v>
      </c>
      <c r="M8" s="107">
        <v>36012</v>
      </c>
      <c r="N8" t="s">
        <v>70</v>
      </c>
    </row>
    <row r="9" spans="1:14" ht="18" customHeight="1">
      <c r="A9" s="4">
        <v>280040</v>
      </c>
      <c r="B9" s="4" t="s">
        <v>36</v>
      </c>
      <c r="C9" s="13">
        <v>47099</v>
      </c>
      <c r="D9" s="13">
        <v>7729</v>
      </c>
      <c r="E9" s="5">
        <f t="shared" si="0"/>
        <v>0.16410114864434489</v>
      </c>
      <c r="F9" s="25">
        <f t="shared" si="1"/>
        <v>40</v>
      </c>
      <c r="G9" s="26">
        <v>0.1908525056826631</v>
      </c>
      <c r="H9" s="25">
        <f t="shared" si="2"/>
        <v>41</v>
      </c>
      <c r="I9" s="26">
        <f t="shared" si="3"/>
        <v>-0.026751357038318213</v>
      </c>
      <c r="J9" s="25">
        <f t="shared" si="4"/>
        <v>34</v>
      </c>
      <c r="K9" t="s">
        <v>63</v>
      </c>
      <c r="L9" s="106">
        <v>47073</v>
      </c>
      <c r="M9" s="107">
        <v>8984</v>
      </c>
      <c r="N9" t="s">
        <v>71</v>
      </c>
    </row>
    <row r="10" spans="1:14" ht="18" customHeight="1">
      <c r="A10" s="4">
        <v>280057</v>
      </c>
      <c r="B10" s="4" t="s">
        <v>19</v>
      </c>
      <c r="C10" s="13">
        <v>67919</v>
      </c>
      <c r="D10" s="13">
        <v>19136</v>
      </c>
      <c r="E10" s="5">
        <f t="shared" si="0"/>
        <v>0.28174737555028784</v>
      </c>
      <c r="F10" s="25">
        <f t="shared" si="1"/>
        <v>28</v>
      </c>
      <c r="G10" s="26">
        <v>0.30137026668631206</v>
      </c>
      <c r="H10" s="25">
        <f t="shared" si="2"/>
        <v>26</v>
      </c>
      <c r="I10" s="26">
        <f t="shared" si="3"/>
        <v>-0.019622891136024223</v>
      </c>
      <c r="J10" s="25">
        <f t="shared" si="4"/>
        <v>31</v>
      </c>
      <c r="K10" t="s">
        <v>63</v>
      </c>
      <c r="L10" s="106">
        <v>67870</v>
      </c>
      <c r="M10" s="107">
        <v>20454</v>
      </c>
      <c r="N10" t="s">
        <v>70</v>
      </c>
    </row>
    <row r="11" spans="1:14" ht="18" customHeight="1">
      <c r="A11" s="4">
        <v>280065</v>
      </c>
      <c r="B11" s="4" t="s">
        <v>13</v>
      </c>
      <c r="C11" s="13">
        <v>9941</v>
      </c>
      <c r="D11" s="13">
        <v>2815</v>
      </c>
      <c r="E11" s="5">
        <f t="shared" si="0"/>
        <v>0.2831707071723167</v>
      </c>
      <c r="F11" s="25">
        <f t="shared" si="1"/>
        <v>27</v>
      </c>
      <c r="G11" s="26">
        <v>0.3107434721945386</v>
      </c>
      <c r="H11" s="25">
        <f t="shared" si="2"/>
        <v>24</v>
      </c>
      <c r="I11" s="26">
        <f t="shared" si="3"/>
        <v>-0.02757276502222189</v>
      </c>
      <c r="J11" s="25">
        <f t="shared" si="4"/>
        <v>35</v>
      </c>
      <c r="K11" t="s">
        <v>63</v>
      </c>
      <c r="L11" s="106">
        <v>10034</v>
      </c>
      <c r="M11" s="107">
        <v>3118</v>
      </c>
      <c r="N11" t="s">
        <v>72</v>
      </c>
    </row>
    <row r="12" spans="1:14" ht="18" customHeight="1">
      <c r="A12" s="4">
        <v>280073</v>
      </c>
      <c r="B12" s="4" t="s">
        <v>39</v>
      </c>
      <c r="C12" s="13">
        <v>17044</v>
      </c>
      <c r="D12" s="13">
        <v>4875</v>
      </c>
      <c r="E12" s="5">
        <f t="shared" si="0"/>
        <v>0.2860244074160995</v>
      </c>
      <c r="F12" s="25">
        <f t="shared" si="1"/>
        <v>26</v>
      </c>
      <c r="G12" s="26">
        <v>0.29627348321527563</v>
      </c>
      <c r="H12" s="25">
        <f t="shared" si="2"/>
        <v>28</v>
      </c>
      <c r="I12" s="26">
        <f t="shared" si="3"/>
        <v>-0.01024907579917611</v>
      </c>
      <c r="J12" s="25">
        <f t="shared" si="4"/>
        <v>28</v>
      </c>
      <c r="K12" t="s">
        <v>63</v>
      </c>
      <c r="L12" s="106">
        <v>16235</v>
      </c>
      <c r="M12" s="109">
        <v>4810</v>
      </c>
      <c r="N12" t="s">
        <v>70</v>
      </c>
    </row>
    <row r="13" spans="1:14" ht="18" customHeight="1">
      <c r="A13" s="4">
        <v>280081</v>
      </c>
      <c r="B13" s="4" t="s">
        <v>28</v>
      </c>
      <c r="C13" s="13">
        <v>32526</v>
      </c>
      <c r="D13" s="13">
        <v>8802</v>
      </c>
      <c r="E13" s="5">
        <f t="shared" si="0"/>
        <v>0.27061427780852243</v>
      </c>
      <c r="F13" s="25">
        <f t="shared" si="1"/>
        <v>31</v>
      </c>
      <c r="G13" s="26">
        <v>0.23257258189722094</v>
      </c>
      <c r="H13" s="25">
        <f t="shared" si="2"/>
        <v>38</v>
      </c>
      <c r="I13" s="26">
        <f t="shared" si="3"/>
        <v>0.03804169591130149</v>
      </c>
      <c r="J13" s="25">
        <f t="shared" si="4"/>
        <v>5</v>
      </c>
      <c r="K13" t="s">
        <v>63</v>
      </c>
      <c r="L13" s="106">
        <v>32205</v>
      </c>
      <c r="M13" s="106">
        <v>7490</v>
      </c>
      <c r="N13" t="s">
        <v>73</v>
      </c>
    </row>
    <row r="14" spans="1:14" ht="18" customHeight="1">
      <c r="A14" s="4">
        <v>280099</v>
      </c>
      <c r="B14" s="4" t="s">
        <v>30</v>
      </c>
      <c r="C14" s="13">
        <v>6411</v>
      </c>
      <c r="D14" s="13">
        <v>2799</v>
      </c>
      <c r="E14" s="5">
        <f t="shared" si="0"/>
        <v>0.43659335517080017</v>
      </c>
      <c r="F14" s="25">
        <f t="shared" si="1"/>
        <v>2</v>
      </c>
      <c r="G14" s="26">
        <v>0.3752731813924446</v>
      </c>
      <c r="H14" s="25">
        <f t="shared" si="2"/>
        <v>10</v>
      </c>
      <c r="I14" s="26">
        <f t="shared" si="3"/>
        <v>0.06132017377835558</v>
      </c>
      <c r="J14" s="25">
        <f t="shared" si="4"/>
        <v>2</v>
      </c>
      <c r="K14" t="s">
        <v>63</v>
      </c>
      <c r="L14" s="106">
        <v>6406</v>
      </c>
      <c r="M14" s="107">
        <v>2404</v>
      </c>
      <c r="N14" t="s">
        <v>74</v>
      </c>
    </row>
    <row r="15" spans="1:14" ht="18" customHeight="1">
      <c r="A15" s="4">
        <v>280115</v>
      </c>
      <c r="B15" s="4" t="s">
        <v>33</v>
      </c>
      <c r="C15" s="13">
        <v>46808</v>
      </c>
      <c r="D15" s="13">
        <v>16386</v>
      </c>
      <c r="E15" s="5">
        <f t="shared" si="0"/>
        <v>0.3500683643821569</v>
      </c>
      <c r="F15" s="25">
        <f t="shared" si="1"/>
        <v>16</v>
      </c>
      <c r="G15" s="26">
        <v>0.3489851560133293</v>
      </c>
      <c r="H15" s="25">
        <f t="shared" si="2"/>
        <v>14</v>
      </c>
      <c r="I15" s="26">
        <f t="shared" si="3"/>
        <v>0.0010832083688275818</v>
      </c>
      <c r="J15" s="25">
        <f t="shared" si="4"/>
        <v>18</v>
      </c>
      <c r="K15" t="s">
        <v>63</v>
      </c>
      <c r="L15" s="106">
        <v>46214</v>
      </c>
      <c r="M15" s="107">
        <v>16128</v>
      </c>
      <c r="N15" t="s">
        <v>71</v>
      </c>
    </row>
    <row r="16" spans="1:14" ht="18" customHeight="1">
      <c r="A16" s="4">
        <v>280131</v>
      </c>
      <c r="B16" s="4" t="s">
        <v>31</v>
      </c>
      <c r="C16" s="13">
        <v>8706</v>
      </c>
      <c r="D16" s="13">
        <v>2995</v>
      </c>
      <c r="E16" s="5">
        <f t="shared" si="0"/>
        <v>0.3440156214105215</v>
      </c>
      <c r="F16" s="25">
        <f t="shared" si="1"/>
        <v>19</v>
      </c>
      <c r="G16" s="26">
        <v>0.3273328016406517</v>
      </c>
      <c r="H16" s="25">
        <f t="shared" si="2"/>
        <v>19</v>
      </c>
      <c r="I16" s="26">
        <f t="shared" si="3"/>
        <v>0.016682819769869794</v>
      </c>
      <c r="J16" s="25">
        <f t="shared" si="4"/>
        <v>8</v>
      </c>
      <c r="K16" t="s">
        <v>63</v>
      </c>
      <c r="L16" s="106">
        <v>8777</v>
      </c>
      <c r="M16" s="107">
        <v>2873</v>
      </c>
      <c r="N16" t="s">
        <v>74</v>
      </c>
    </row>
    <row r="17" spans="1:14" ht="18" customHeight="1">
      <c r="A17" s="4">
        <v>280149</v>
      </c>
      <c r="B17" s="4" t="s">
        <v>21</v>
      </c>
      <c r="C17" s="13">
        <v>8689</v>
      </c>
      <c r="D17" s="13">
        <v>2170</v>
      </c>
      <c r="E17" s="5">
        <f t="shared" si="0"/>
        <v>0.2497410519047071</v>
      </c>
      <c r="F17" s="25">
        <f t="shared" si="1"/>
        <v>35</v>
      </c>
      <c r="G17" s="26">
        <v>0.24292506225945212</v>
      </c>
      <c r="H17" s="25">
        <f t="shared" si="2"/>
        <v>34</v>
      </c>
      <c r="I17" s="26">
        <f t="shared" si="3"/>
        <v>0.006815989645254983</v>
      </c>
      <c r="J17" s="25">
        <f t="shared" si="4"/>
        <v>17</v>
      </c>
      <c r="K17" t="s">
        <v>63</v>
      </c>
      <c r="L17" s="106">
        <v>8834</v>
      </c>
      <c r="M17" s="107">
        <v>2146</v>
      </c>
      <c r="N17" t="s">
        <v>75</v>
      </c>
    </row>
    <row r="18" spans="1:14" ht="18" customHeight="1">
      <c r="A18" s="4">
        <v>280156</v>
      </c>
      <c r="B18" s="4" t="s">
        <v>20</v>
      </c>
      <c r="C18" s="13">
        <v>36925</v>
      </c>
      <c r="D18" s="13">
        <v>13304</v>
      </c>
      <c r="E18" s="5">
        <f t="shared" si="0"/>
        <v>0.3602979011509817</v>
      </c>
      <c r="F18" s="25">
        <f t="shared" si="1"/>
        <v>11</v>
      </c>
      <c r="G18" s="26">
        <v>0.3439848094398481</v>
      </c>
      <c r="H18" s="25">
        <f t="shared" si="2"/>
        <v>16</v>
      </c>
      <c r="I18" s="26">
        <f t="shared" si="3"/>
        <v>0.016313091711133598</v>
      </c>
      <c r="J18" s="25">
        <f t="shared" si="4"/>
        <v>9</v>
      </c>
      <c r="K18" t="s">
        <v>63</v>
      </c>
      <c r="L18" s="106">
        <v>36865</v>
      </c>
      <c r="M18" s="107">
        <v>12681</v>
      </c>
      <c r="N18" t="s">
        <v>73</v>
      </c>
    </row>
    <row r="19" spans="1:14" ht="18" customHeight="1">
      <c r="A19" s="4">
        <v>280164</v>
      </c>
      <c r="B19" s="4" t="s">
        <v>46</v>
      </c>
      <c r="C19" s="13">
        <v>15655</v>
      </c>
      <c r="D19" s="13">
        <v>3660</v>
      </c>
      <c r="E19" s="5">
        <f t="shared" si="0"/>
        <v>0.23379112104758862</v>
      </c>
      <c r="F19" s="25">
        <f t="shared" si="1"/>
        <v>37</v>
      </c>
      <c r="G19" s="26">
        <v>0.23743534069863975</v>
      </c>
      <c r="H19" s="25">
        <f t="shared" si="2"/>
        <v>36</v>
      </c>
      <c r="I19" s="26">
        <f t="shared" si="3"/>
        <v>-0.0036442196510511338</v>
      </c>
      <c r="J19" s="25">
        <f t="shared" si="4"/>
        <v>23</v>
      </c>
      <c r="K19" t="s">
        <v>63</v>
      </c>
      <c r="L19" s="106">
        <v>15659</v>
      </c>
      <c r="M19" s="107">
        <v>3718</v>
      </c>
      <c r="N19" t="s">
        <v>75</v>
      </c>
    </row>
    <row r="20" spans="1:14" ht="18" customHeight="1">
      <c r="A20" s="4">
        <v>280172</v>
      </c>
      <c r="B20" s="4" t="s">
        <v>22</v>
      </c>
      <c r="C20" s="13">
        <v>16322</v>
      </c>
      <c r="D20" s="13">
        <v>2268</v>
      </c>
      <c r="E20" s="5">
        <f t="shared" si="0"/>
        <v>0.13895355961279254</v>
      </c>
      <c r="F20" s="25">
        <f t="shared" si="1"/>
        <v>41</v>
      </c>
      <c r="G20" s="26">
        <v>0.207290294246816</v>
      </c>
      <c r="H20" s="25">
        <f t="shared" si="2"/>
        <v>40</v>
      </c>
      <c r="I20" s="26">
        <f t="shared" si="3"/>
        <v>-0.06833673463402345</v>
      </c>
      <c r="J20" s="25">
        <f t="shared" si="4"/>
        <v>41</v>
      </c>
      <c r="K20" t="s">
        <v>63</v>
      </c>
      <c r="L20" s="106">
        <v>15939</v>
      </c>
      <c r="M20" s="107">
        <v>3304</v>
      </c>
      <c r="N20" t="s">
        <v>71</v>
      </c>
    </row>
    <row r="21" spans="1:14" ht="18" customHeight="1">
      <c r="A21" s="4">
        <v>280180</v>
      </c>
      <c r="B21" s="4" t="s">
        <v>37</v>
      </c>
      <c r="C21" s="13">
        <v>29002</v>
      </c>
      <c r="D21" s="13">
        <v>10286</v>
      </c>
      <c r="E21" s="5">
        <f t="shared" si="0"/>
        <v>0.35466519550375836</v>
      </c>
      <c r="F21" s="25">
        <f t="shared" si="1"/>
        <v>14</v>
      </c>
      <c r="G21" s="26">
        <v>0.41909116098642285</v>
      </c>
      <c r="H21" s="25">
        <f t="shared" si="2"/>
        <v>4</v>
      </c>
      <c r="I21" s="26">
        <f t="shared" si="3"/>
        <v>-0.0644259654826645</v>
      </c>
      <c r="J21" s="25">
        <f t="shared" si="4"/>
        <v>39</v>
      </c>
      <c r="K21" t="s">
        <v>63</v>
      </c>
      <c r="L21" s="106">
        <v>28872</v>
      </c>
      <c r="M21" s="107">
        <v>12100</v>
      </c>
      <c r="N21" t="s">
        <v>73</v>
      </c>
    </row>
    <row r="22" spans="1:14" ht="18" customHeight="1">
      <c r="A22" s="4">
        <v>280198</v>
      </c>
      <c r="B22" s="4" t="s">
        <v>12</v>
      </c>
      <c r="C22" s="13">
        <v>8518</v>
      </c>
      <c r="D22" s="13">
        <v>1775</v>
      </c>
      <c r="E22" s="5">
        <f t="shared" si="0"/>
        <v>0.20838224935430852</v>
      </c>
      <c r="F22" s="25">
        <f t="shared" si="1"/>
        <v>39</v>
      </c>
      <c r="G22" s="26">
        <v>0.25142721217887726</v>
      </c>
      <c r="H22" s="25">
        <f t="shared" si="2"/>
        <v>33</v>
      </c>
      <c r="I22" s="26">
        <f t="shared" si="3"/>
        <v>-0.04304496282456874</v>
      </c>
      <c r="J22" s="25">
        <f t="shared" si="4"/>
        <v>38</v>
      </c>
      <c r="K22" t="s">
        <v>63</v>
      </c>
      <c r="L22" s="106">
        <v>8408</v>
      </c>
      <c r="M22" s="107">
        <v>2114</v>
      </c>
      <c r="N22" t="s">
        <v>75</v>
      </c>
    </row>
    <row r="23" spans="1:14" ht="18" customHeight="1">
      <c r="A23" s="4">
        <v>280206</v>
      </c>
      <c r="B23" s="4" t="s">
        <v>23</v>
      </c>
      <c r="C23" s="13">
        <v>13380</v>
      </c>
      <c r="D23" s="13">
        <v>4092</v>
      </c>
      <c r="E23" s="5">
        <f t="shared" si="0"/>
        <v>0.305829596412556</v>
      </c>
      <c r="F23" s="25">
        <f t="shared" si="1"/>
        <v>23</v>
      </c>
      <c r="G23" s="26">
        <v>0.33967453586981433</v>
      </c>
      <c r="H23" s="25">
        <f t="shared" si="2"/>
        <v>17</v>
      </c>
      <c r="I23" s="26">
        <f t="shared" si="3"/>
        <v>-0.033844939457258305</v>
      </c>
      <c r="J23" s="25">
        <f t="shared" si="4"/>
        <v>36</v>
      </c>
      <c r="K23" t="s">
        <v>63</v>
      </c>
      <c r="L23" s="106">
        <v>13089</v>
      </c>
      <c r="M23" s="107">
        <v>4446</v>
      </c>
      <c r="N23" t="s">
        <v>73</v>
      </c>
    </row>
    <row r="24" spans="1:14" ht="18" customHeight="1">
      <c r="A24" s="4">
        <v>280214</v>
      </c>
      <c r="B24" s="4" t="s">
        <v>32</v>
      </c>
      <c r="C24" s="13">
        <v>8265</v>
      </c>
      <c r="D24" s="13">
        <v>2133</v>
      </c>
      <c r="E24" s="5">
        <f t="shared" si="0"/>
        <v>0.25807622504537203</v>
      </c>
      <c r="F24" s="25">
        <f t="shared" si="1"/>
        <v>34</v>
      </c>
      <c r="G24" s="26">
        <v>0.2579598702390965</v>
      </c>
      <c r="H24" s="25">
        <f t="shared" si="2"/>
        <v>30</v>
      </c>
      <c r="I24" s="26">
        <f t="shared" si="3"/>
        <v>0.00011635480627553152</v>
      </c>
      <c r="J24" s="25">
        <f t="shared" si="4"/>
        <v>19</v>
      </c>
      <c r="K24" t="s">
        <v>63</v>
      </c>
      <c r="L24" s="106">
        <v>8323</v>
      </c>
      <c r="M24" s="107">
        <v>2147</v>
      </c>
      <c r="N24" t="s">
        <v>75</v>
      </c>
    </row>
    <row r="25" spans="1:14" ht="18" customHeight="1">
      <c r="A25" s="4">
        <v>280222</v>
      </c>
      <c r="B25" s="4" t="s">
        <v>29</v>
      </c>
      <c r="C25" s="13">
        <v>4670</v>
      </c>
      <c r="D25" s="13">
        <v>1873</v>
      </c>
      <c r="E25" s="5">
        <f t="shared" si="0"/>
        <v>0.40107066381156314</v>
      </c>
      <c r="F25" s="25">
        <f t="shared" si="1"/>
        <v>6</v>
      </c>
      <c r="G25" s="26">
        <v>0.4209818426361802</v>
      </c>
      <c r="H25" s="25">
        <f t="shared" si="2"/>
        <v>3</v>
      </c>
      <c r="I25" s="26">
        <f t="shared" si="3"/>
        <v>-0.01991117882461707</v>
      </c>
      <c r="J25" s="25">
        <f t="shared" si="4"/>
        <v>32</v>
      </c>
      <c r="K25" t="s">
        <v>64</v>
      </c>
      <c r="L25" s="106">
        <v>4461</v>
      </c>
      <c r="M25" s="107">
        <v>1878</v>
      </c>
      <c r="N25" t="s">
        <v>73</v>
      </c>
    </row>
    <row r="26" spans="1:14" ht="18" customHeight="1">
      <c r="A26" s="4">
        <v>280248</v>
      </c>
      <c r="B26" s="4" t="s">
        <v>45</v>
      </c>
      <c r="C26" s="13">
        <v>5976</v>
      </c>
      <c r="D26" s="13">
        <v>1919</v>
      </c>
      <c r="E26" s="5">
        <f t="shared" si="0"/>
        <v>0.3211178045515395</v>
      </c>
      <c r="F26" s="25">
        <f t="shared" si="1"/>
        <v>21</v>
      </c>
      <c r="G26" s="26">
        <v>0.3133951137320977</v>
      </c>
      <c r="H26" s="25">
        <f t="shared" si="2"/>
        <v>22</v>
      </c>
      <c r="I26" s="26">
        <f t="shared" si="3"/>
        <v>0.007722690819441769</v>
      </c>
      <c r="J26" s="25">
        <f t="shared" si="4"/>
        <v>15</v>
      </c>
      <c r="K26" t="s">
        <v>63</v>
      </c>
      <c r="L26" s="106">
        <v>5935</v>
      </c>
      <c r="M26" s="107">
        <v>1860</v>
      </c>
      <c r="N26" t="s">
        <v>75</v>
      </c>
    </row>
    <row r="27" spans="1:14" ht="18" customHeight="1">
      <c r="A27" s="4">
        <v>280271</v>
      </c>
      <c r="B27" s="4" t="s">
        <v>50</v>
      </c>
      <c r="C27" s="13">
        <v>4447</v>
      </c>
      <c r="D27" s="13">
        <v>1560</v>
      </c>
      <c r="E27" s="5">
        <f t="shared" si="0"/>
        <v>0.35079829098268495</v>
      </c>
      <c r="F27" s="25">
        <f t="shared" si="1"/>
        <v>15</v>
      </c>
      <c r="G27" s="26">
        <v>0.3704039945528824</v>
      </c>
      <c r="H27" s="25">
        <f t="shared" si="2"/>
        <v>11</v>
      </c>
      <c r="I27" s="26">
        <f t="shared" si="3"/>
        <v>-0.019605703570197475</v>
      </c>
      <c r="J27" s="25">
        <f t="shared" si="4"/>
        <v>30</v>
      </c>
      <c r="K27" t="s">
        <v>64</v>
      </c>
      <c r="L27" s="106">
        <v>4406</v>
      </c>
      <c r="M27" s="107">
        <v>1632</v>
      </c>
      <c r="N27" t="s">
        <v>75</v>
      </c>
    </row>
    <row r="28" spans="1:14" ht="18" customHeight="1">
      <c r="A28" s="4">
        <v>280313</v>
      </c>
      <c r="B28" s="4" t="s">
        <v>11</v>
      </c>
      <c r="C28" s="13">
        <v>5568</v>
      </c>
      <c r="D28" s="13">
        <v>1606</v>
      </c>
      <c r="E28" s="5">
        <f t="shared" si="0"/>
        <v>0.288433908045977</v>
      </c>
      <c r="F28" s="25">
        <f t="shared" si="1"/>
        <v>25</v>
      </c>
      <c r="G28" s="26">
        <v>0.29786843072399855</v>
      </c>
      <c r="H28" s="25">
        <f t="shared" si="2"/>
        <v>27</v>
      </c>
      <c r="I28" s="26">
        <f t="shared" si="3"/>
        <v>-0.009434522678021529</v>
      </c>
      <c r="J28" s="25">
        <f t="shared" si="4"/>
        <v>26</v>
      </c>
      <c r="K28" t="s">
        <v>64</v>
      </c>
      <c r="L28" s="106">
        <v>5442</v>
      </c>
      <c r="M28" s="107">
        <v>1621</v>
      </c>
      <c r="N28" t="s">
        <v>71</v>
      </c>
    </row>
    <row r="29" spans="1:14" ht="18" customHeight="1">
      <c r="A29" s="4">
        <v>280321</v>
      </c>
      <c r="B29" s="4" t="s">
        <v>41</v>
      </c>
      <c r="C29" s="13">
        <v>5995</v>
      </c>
      <c r="D29" s="13">
        <v>1685</v>
      </c>
      <c r="E29" s="5">
        <f t="shared" si="0"/>
        <v>0.2810675562969141</v>
      </c>
      <c r="F29" s="25">
        <f t="shared" si="1"/>
        <v>29</v>
      </c>
      <c r="G29" s="26">
        <v>0.3165407220822838</v>
      </c>
      <c r="H29" s="25">
        <f t="shared" si="2"/>
        <v>21</v>
      </c>
      <c r="I29" s="26">
        <f t="shared" si="3"/>
        <v>-0.03547316578536969</v>
      </c>
      <c r="J29" s="25">
        <f t="shared" si="4"/>
        <v>37</v>
      </c>
      <c r="K29" t="s">
        <v>64</v>
      </c>
      <c r="L29" s="106">
        <v>5955</v>
      </c>
      <c r="M29" s="107">
        <v>1885</v>
      </c>
      <c r="N29" t="s">
        <v>71</v>
      </c>
    </row>
    <row r="30" spans="1:14" ht="18" customHeight="1">
      <c r="A30" s="4">
        <v>280370</v>
      </c>
      <c r="B30" s="4" t="s">
        <v>16</v>
      </c>
      <c r="C30" s="13">
        <v>2435</v>
      </c>
      <c r="D30" s="13">
        <v>990</v>
      </c>
      <c r="E30" s="5">
        <f t="shared" si="0"/>
        <v>0.406570841889117</v>
      </c>
      <c r="F30" s="25">
        <f t="shared" si="1"/>
        <v>5</v>
      </c>
      <c r="G30" s="26">
        <v>0.3360723089564503</v>
      </c>
      <c r="H30" s="25">
        <f t="shared" si="2"/>
        <v>18</v>
      </c>
      <c r="I30" s="26">
        <f t="shared" si="3"/>
        <v>0.07049853293266672</v>
      </c>
      <c r="J30" s="25">
        <f t="shared" si="4"/>
        <v>1</v>
      </c>
      <c r="K30" t="s">
        <v>64</v>
      </c>
      <c r="L30" s="106">
        <v>2434</v>
      </c>
      <c r="M30" s="107">
        <v>818</v>
      </c>
      <c r="N30" t="s">
        <v>69</v>
      </c>
    </row>
    <row r="31" spans="1:14" ht="18" customHeight="1">
      <c r="A31" s="4">
        <v>280396</v>
      </c>
      <c r="B31" s="4" t="s">
        <v>24</v>
      </c>
      <c r="C31" s="13">
        <v>3216</v>
      </c>
      <c r="D31" s="13">
        <v>1151</v>
      </c>
      <c r="E31" s="5">
        <f t="shared" si="0"/>
        <v>0.35789800995024873</v>
      </c>
      <c r="F31" s="25">
        <f t="shared" si="1"/>
        <v>12</v>
      </c>
      <c r="G31" s="26">
        <v>0.3079552517091361</v>
      </c>
      <c r="H31" s="25">
        <f t="shared" si="2"/>
        <v>25</v>
      </c>
      <c r="I31" s="26">
        <f t="shared" si="3"/>
        <v>0.049942758241112606</v>
      </c>
      <c r="J31" s="25">
        <f t="shared" si="4"/>
        <v>4</v>
      </c>
      <c r="K31" t="s">
        <v>64</v>
      </c>
      <c r="L31" s="106">
        <v>3218</v>
      </c>
      <c r="M31" s="107">
        <v>991</v>
      </c>
      <c r="N31" t="s">
        <v>69</v>
      </c>
    </row>
    <row r="32" spans="1:14" ht="18" customHeight="1">
      <c r="A32" s="4">
        <v>280404</v>
      </c>
      <c r="B32" s="4" t="s">
        <v>38</v>
      </c>
      <c r="C32" s="13">
        <v>2175</v>
      </c>
      <c r="D32" s="13">
        <v>897</v>
      </c>
      <c r="E32" s="5">
        <f t="shared" si="0"/>
        <v>0.4124137931034483</v>
      </c>
      <c r="F32" s="25">
        <f t="shared" si="1"/>
        <v>4</v>
      </c>
      <c r="G32" s="26">
        <v>0.4129061371841155</v>
      </c>
      <c r="H32" s="25">
        <f t="shared" si="2"/>
        <v>5</v>
      </c>
      <c r="I32" s="26">
        <f t="shared" si="3"/>
        <v>-0.0004923440806672286</v>
      </c>
      <c r="J32" s="25">
        <f t="shared" si="4"/>
        <v>21</v>
      </c>
      <c r="K32" t="s">
        <v>64</v>
      </c>
      <c r="L32" s="106">
        <v>2216</v>
      </c>
      <c r="M32" s="107">
        <v>915</v>
      </c>
      <c r="N32" t="s">
        <v>69</v>
      </c>
    </row>
    <row r="33" spans="1:14" ht="18" customHeight="1">
      <c r="A33" s="4">
        <v>280420</v>
      </c>
      <c r="B33" s="4" t="s">
        <v>17</v>
      </c>
      <c r="C33" s="13">
        <v>5194</v>
      </c>
      <c r="D33" s="13">
        <v>1182</v>
      </c>
      <c r="E33" s="5">
        <f t="shared" si="0"/>
        <v>0.22757027339237582</v>
      </c>
      <c r="F33" s="25">
        <f t="shared" si="1"/>
        <v>38</v>
      </c>
      <c r="G33" s="26">
        <v>0.21725551434706228</v>
      </c>
      <c r="H33" s="25">
        <f t="shared" si="2"/>
        <v>39</v>
      </c>
      <c r="I33" s="26">
        <f t="shared" si="3"/>
        <v>0.010314759045313537</v>
      </c>
      <c r="J33" s="25">
        <f t="shared" si="4"/>
        <v>11</v>
      </c>
      <c r="K33" t="s">
        <v>64</v>
      </c>
      <c r="L33" s="106">
        <v>5123</v>
      </c>
      <c r="M33" s="107">
        <v>1113</v>
      </c>
      <c r="N33" t="s">
        <v>74</v>
      </c>
    </row>
    <row r="34" spans="1:14" ht="18" customHeight="1">
      <c r="A34" s="4">
        <v>280438</v>
      </c>
      <c r="B34" s="4" t="s">
        <v>35</v>
      </c>
      <c r="C34" s="13">
        <v>14154</v>
      </c>
      <c r="D34" s="13">
        <v>3677</v>
      </c>
      <c r="E34" s="5">
        <f t="shared" si="0"/>
        <v>0.25978521972587254</v>
      </c>
      <c r="F34" s="25">
        <f t="shared" si="1"/>
        <v>33</v>
      </c>
      <c r="G34" s="26">
        <v>0.2364514525179345</v>
      </c>
      <c r="H34" s="25">
        <f t="shared" si="2"/>
        <v>37</v>
      </c>
      <c r="I34" s="26">
        <f t="shared" si="3"/>
        <v>0.023333767207938033</v>
      </c>
      <c r="J34" s="25">
        <f t="shared" si="4"/>
        <v>6</v>
      </c>
      <c r="K34" t="s">
        <v>63</v>
      </c>
      <c r="L34" s="106">
        <v>14079</v>
      </c>
      <c r="M34" s="107">
        <v>3329</v>
      </c>
      <c r="N34" t="s">
        <v>74</v>
      </c>
    </row>
    <row r="35" spans="1:14" ht="18" customHeight="1">
      <c r="A35" s="4">
        <v>280453</v>
      </c>
      <c r="B35" s="4" t="s">
        <v>43</v>
      </c>
      <c r="C35" s="13">
        <v>3089</v>
      </c>
      <c r="D35" s="13">
        <v>1420</v>
      </c>
      <c r="E35" s="5">
        <f t="shared" si="0"/>
        <v>0.45969569439948205</v>
      </c>
      <c r="F35" s="25">
        <f t="shared" si="1"/>
        <v>1</v>
      </c>
      <c r="G35" s="26">
        <v>0.46337579617834396</v>
      </c>
      <c r="H35" s="25">
        <f t="shared" si="2"/>
        <v>1</v>
      </c>
      <c r="I35" s="26">
        <f t="shared" si="3"/>
        <v>-0.0036801017788619106</v>
      </c>
      <c r="J35" s="25">
        <f t="shared" si="4"/>
        <v>24</v>
      </c>
      <c r="K35" t="s">
        <v>64</v>
      </c>
      <c r="L35" s="106">
        <v>3140</v>
      </c>
      <c r="M35" s="107">
        <v>1455</v>
      </c>
      <c r="N35" t="s">
        <v>74</v>
      </c>
    </row>
    <row r="36" spans="1:14" ht="18" customHeight="1">
      <c r="A36" s="4">
        <v>280461</v>
      </c>
      <c r="B36" s="4" t="s">
        <v>42</v>
      </c>
      <c r="C36" s="13">
        <v>3619</v>
      </c>
      <c r="D36" s="13">
        <v>1103</v>
      </c>
      <c r="E36" s="5">
        <f t="shared" si="0"/>
        <v>0.3047803260569218</v>
      </c>
      <c r="F36" s="25">
        <f t="shared" si="1"/>
        <v>24</v>
      </c>
      <c r="G36" s="26">
        <v>0.252082176568573</v>
      </c>
      <c r="H36" s="25">
        <f t="shared" si="2"/>
        <v>32</v>
      </c>
      <c r="I36" s="26">
        <f t="shared" si="3"/>
        <v>0.05269814948834878</v>
      </c>
      <c r="J36" s="25">
        <f t="shared" si="4"/>
        <v>3</v>
      </c>
      <c r="K36" t="s">
        <v>64</v>
      </c>
      <c r="L36" s="106">
        <v>3602</v>
      </c>
      <c r="M36" s="107">
        <v>908</v>
      </c>
      <c r="N36" t="s">
        <v>74</v>
      </c>
    </row>
    <row r="37" spans="1:14" ht="18" customHeight="1">
      <c r="A37" s="4">
        <v>280503</v>
      </c>
      <c r="B37" s="4" t="s">
        <v>18</v>
      </c>
      <c r="C37" s="13">
        <v>7818</v>
      </c>
      <c r="D37" s="13">
        <v>3030</v>
      </c>
      <c r="E37" s="5">
        <f t="shared" si="0"/>
        <v>0.38756715272448194</v>
      </c>
      <c r="F37" s="25">
        <f t="shared" si="1"/>
        <v>7</v>
      </c>
      <c r="G37" s="26">
        <v>0.3774241670810542</v>
      </c>
      <c r="H37" s="25">
        <f t="shared" si="2"/>
        <v>9</v>
      </c>
      <c r="I37" s="26">
        <f t="shared" si="3"/>
        <v>0.010142985643427749</v>
      </c>
      <c r="J37" s="25">
        <f t="shared" si="4"/>
        <v>12</v>
      </c>
      <c r="K37" t="s">
        <v>63</v>
      </c>
      <c r="L37" s="106">
        <v>8044</v>
      </c>
      <c r="M37" s="107">
        <v>3036</v>
      </c>
      <c r="N37" t="s">
        <v>74</v>
      </c>
    </row>
    <row r="38" spans="1:14" ht="18" customHeight="1">
      <c r="A38" s="4">
        <v>280578</v>
      </c>
      <c r="B38" s="4" t="s">
        <v>15</v>
      </c>
      <c r="C38" s="13">
        <v>4308</v>
      </c>
      <c r="D38" s="13">
        <v>1666</v>
      </c>
      <c r="E38" s="5">
        <f t="shared" si="0"/>
        <v>0.3867223769730734</v>
      </c>
      <c r="F38" s="25">
        <f t="shared" si="1"/>
        <v>8</v>
      </c>
      <c r="G38" s="26">
        <v>0.3974625144175317</v>
      </c>
      <c r="H38" s="25">
        <f t="shared" si="2"/>
        <v>8</v>
      </c>
      <c r="I38" s="26">
        <f t="shared" si="3"/>
        <v>-0.010740137444458342</v>
      </c>
      <c r="J38" s="25">
        <f t="shared" si="4"/>
        <v>29</v>
      </c>
      <c r="K38" t="s">
        <v>64</v>
      </c>
      <c r="L38" s="106">
        <v>4335</v>
      </c>
      <c r="M38" s="107">
        <v>1723</v>
      </c>
      <c r="N38" t="s">
        <v>76</v>
      </c>
    </row>
    <row r="39" spans="1:14" ht="18" customHeight="1">
      <c r="A39" s="4">
        <v>280628</v>
      </c>
      <c r="B39" s="4" t="s">
        <v>44</v>
      </c>
      <c r="C39" s="13">
        <v>3244</v>
      </c>
      <c r="D39" s="13">
        <v>1121</v>
      </c>
      <c r="E39" s="5">
        <f t="shared" si="0"/>
        <v>0.34556103575832303</v>
      </c>
      <c r="F39" s="25">
        <f t="shared" si="1"/>
        <v>18</v>
      </c>
      <c r="G39" s="26">
        <v>0.3555967841682127</v>
      </c>
      <c r="H39" s="25">
        <f t="shared" si="2"/>
        <v>13</v>
      </c>
      <c r="I39" s="26">
        <f t="shared" si="3"/>
        <v>-0.010035748409889689</v>
      </c>
      <c r="J39" s="25">
        <f t="shared" si="4"/>
        <v>27</v>
      </c>
      <c r="K39" t="s">
        <v>64</v>
      </c>
      <c r="L39" s="106">
        <v>3234</v>
      </c>
      <c r="M39" s="107">
        <v>1150</v>
      </c>
      <c r="N39" t="s">
        <v>76</v>
      </c>
    </row>
    <row r="40" spans="1:14" ht="18" customHeight="1">
      <c r="A40" s="4">
        <v>280651</v>
      </c>
      <c r="B40" s="4" t="s">
        <v>48</v>
      </c>
      <c r="C40" s="13">
        <v>5129</v>
      </c>
      <c r="D40" s="13">
        <v>1884</v>
      </c>
      <c r="E40" s="5">
        <f t="shared" si="0"/>
        <v>0.36732306492493666</v>
      </c>
      <c r="F40" s="25">
        <f t="shared" si="1"/>
        <v>10</v>
      </c>
      <c r="G40" s="26">
        <v>0.35773936686735286</v>
      </c>
      <c r="H40" s="25">
        <f t="shared" si="2"/>
        <v>12</v>
      </c>
      <c r="I40" s="26">
        <f t="shared" si="3"/>
        <v>0.0095836980575838</v>
      </c>
      <c r="J40" s="25">
        <f t="shared" si="4"/>
        <v>13</v>
      </c>
      <c r="K40" t="s">
        <v>63</v>
      </c>
      <c r="L40" s="106">
        <v>5149</v>
      </c>
      <c r="M40" s="107">
        <v>1842</v>
      </c>
      <c r="N40" t="s">
        <v>76</v>
      </c>
    </row>
    <row r="41" spans="1:14" ht="18" customHeight="1">
      <c r="A41" s="4">
        <v>280701</v>
      </c>
      <c r="B41" s="4" t="s">
        <v>47</v>
      </c>
      <c r="C41" s="13">
        <v>5722</v>
      </c>
      <c r="D41" s="13">
        <v>1361</v>
      </c>
      <c r="E41" s="5">
        <f t="shared" si="0"/>
        <v>0.2378538972387277</v>
      </c>
      <c r="F41" s="25">
        <f t="shared" si="1"/>
        <v>36</v>
      </c>
      <c r="G41" s="26">
        <v>0.23781983876621102</v>
      </c>
      <c r="H41" s="25">
        <f t="shared" si="2"/>
        <v>35</v>
      </c>
      <c r="I41" s="26">
        <f t="shared" si="3"/>
        <v>3.4058472516695915E-05</v>
      </c>
      <c r="J41" s="25">
        <f t="shared" si="4"/>
        <v>20</v>
      </c>
      <c r="K41" t="s">
        <v>63</v>
      </c>
      <c r="L41" s="106">
        <v>5706</v>
      </c>
      <c r="M41" s="107">
        <v>1357</v>
      </c>
      <c r="N41" t="s">
        <v>76</v>
      </c>
    </row>
    <row r="42" spans="1:14" ht="18" customHeight="1">
      <c r="A42" s="4">
        <v>280735</v>
      </c>
      <c r="B42" s="4" t="s">
        <v>27</v>
      </c>
      <c r="C42" s="13">
        <v>11817</v>
      </c>
      <c r="D42" s="13">
        <v>4916</v>
      </c>
      <c r="E42" s="5">
        <f t="shared" si="0"/>
        <v>0.416010831852416</v>
      </c>
      <c r="F42" s="25">
        <f t="shared" si="1"/>
        <v>3</v>
      </c>
      <c r="G42" s="26">
        <v>0.4014941660371023</v>
      </c>
      <c r="H42" s="25">
        <f t="shared" si="2"/>
        <v>6</v>
      </c>
      <c r="I42" s="26">
        <f t="shared" si="3"/>
        <v>0.01451666581531369</v>
      </c>
      <c r="J42" s="25">
        <f t="shared" si="4"/>
        <v>10</v>
      </c>
      <c r="K42" t="s">
        <v>63</v>
      </c>
      <c r="L42" s="106">
        <v>11913</v>
      </c>
      <c r="M42" s="107">
        <v>4783</v>
      </c>
      <c r="N42" t="s">
        <v>77</v>
      </c>
    </row>
    <row r="43" spans="1:14" ht="18" customHeight="1">
      <c r="A43" s="4">
        <v>280792</v>
      </c>
      <c r="B43" s="6" t="s">
        <v>49</v>
      </c>
      <c r="C43" s="13">
        <v>7748</v>
      </c>
      <c r="D43" s="13">
        <v>2918</v>
      </c>
      <c r="E43" s="5">
        <f t="shared" si="0"/>
        <v>0.3766133195663397</v>
      </c>
      <c r="F43" s="25">
        <f t="shared" si="1"/>
        <v>9</v>
      </c>
      <c r="G43" s="26">
        <v>0.3983602290473712</v>
      </c>
      <c r="H43" s="25">
        <f t="shared" si="2"/>
        <v>7</v>
      </c>
      <c r="I43" s="26">
        <f t="shared" si="3"/>
        <v>-0.021746909481031473</v>
      </c>
      <c r="J43" s="25">
        <f t="shared" si="4"/>
        <v>33</v>
      </c>
      <c r="K43" t="s">
        <v>63</v>
      </c>
      <c r="L43" s="106">
        <v>7684</v>
      </c>
      <c r="M43" s="107">
        <v>3061</v>
      </c>
      <c r="N43" t="s">
        <v>77</v>
      </c>
    </row>
    <row r="44" spans="1:14" ht="18" customHeight="1">
      <c r="A44" s="4">
        <v>280867</v>
      </c>
      <c r="B44" s="4" t="s">
        <v>51</v>
      </c>
      <c r="C44" s="13">
        <v>11370</v>
      </c>
      <c r="D44" s="13">
        <v>3015</v>
      </c>
      <c r="E44" s="5">
        <f t="shared" si="0"/>
        <v>0.26517150395778366</v>
      </c>
      <c r="F44" s="25">
        <f t="shared" si="1"/>
        <v>32</v>
      </c>
      <c r="G44" s="26">
        <v>0.2577731457356262</v>
      </c>
      <c r="H44" s="25">
        <f t="shared" si="2"/>
        <v>31</v>
      </c>
      <c r="I44" s="26">
        <f t="shared" si="3"/>
        <v>0.007398358222157453</v>
      </c>
      <c r="J44" s="25">
        <f t="shared" si="4"/>
        <v>16</v>
      </c>
      <c r="K44" t="s">
        <v>63</v>
      </c>
      <c r="L44" s="106">
        <v>11514</v>
      </c>
      <c r="M44" s="107">
        <v>2968</v>
      </c>
      <c r="N44" t="s">
        <v>72</v>
      </c>
    </row>
    <row r="45" spans="1:14" ht="18" customHeight="1">
      <c r="A45" s="4">
        <v>280933</v>
      </c>
      <c r="B45" s="4" t="s">
        <v>25</v>
      </c>
      <c r="C45" s="13">
        <v>11931</v>
      </c>
      <c r="D45" s="13">
        <v>4124</v>
      </c>
      <c r="E45" s="5">
        <f t="shared" si="0"/>
        <v>0.3456541781912664</v>
      </c>
      <c r="F45" s="25">
        <f t="shared" si="1"/>
        <v>17</v>
      </c>
      <c r="G45" s="26">
        <v>0.3488967853896372</v>
      </c>
      <c r="H45" s="25">
        <f t="shared" si="2"/>
        <v>15</v>
      </c>
      <c r="I45" s="26">
        <f t="shared" si="3"/>
        <v>-0.0032426071983707727</v>
      </c>
      <c r="J45" s="25">
        <f t="shared" si="4"/>
        <v>22</v>
      </c>
      <c r="K45" t="s">
        <v>63</v>
      </c>
      <c r="L45" s="106">
        <v>12101</v>
      </c>
      <c r="M45" s="107">
        <v>4222</v>
      </c>
      <c r="N45" t="s">
        <v>72</v>
      </c>
    </row>
    <row r="46" spans="1:14" ht="18" customHeight="1">
      <c r="A46" s="4">
        <v>280958</v>
      </c>
      <c r="B46" s="4" t="s">
        <v>26</v>
      </c>
      <c r="C46" s="13">
        <v>17116</v>
      </c>
      <c r="D46" s="13">
        <v>5714</v>
      </c>
      <c r="E46" s="5">
        <f t="shared" si="0"/>
        <v>0.333839682168731</v>
      </c>
      <c r="F46" s="25">
        <f t="shared" si="1"/>
        <v>20</v>
      </c>
      <c r="G46" s="26">
        <v>0.31276420854861436</v>
      </c>
      <c r="H46" s="25">
        <f t="shared" si="2"/>
        <v>23</v>
      </c>
      <c r="I46" s="26">
        <f t="shared" si="3"/>
        <v>0.021075473620116636</v>
      </c>
      <c r="J46" s="25">
        <f t="shared" si="4"/>
        <v>7</v>
      </c>
      <c r="K46" t="s">
        <v>63</v>
      </c>
      <c r="L46" s="106">
        <v>17032</v>
      </c>
      <c r="M46" s="107">
        <v>5327</v>
      </c>
      <c r="N46" t="s">
        <v>76</v>
      </c>
    </row>
    <row r="47" spans="1:13" ht="18" customHeight="1">
      <c r="A47" s="267" t="s">
        <v>67</v>
      </c>
      <c r="B47" s="268"/>
      <c r="C47" s="14">
        <f>SUM(C6:C46)</f>
        <v>948150</v>
      </c>
      <c r="D47" s="14">
        <f>SUM(D6:D46)</f>
        <v>281640</v>
      </c>
      <c r="E47" s="7">
        <f t="shared" si="0"/>
        <v>0.29704160734061064</v>
      </c>
      <c r="F47" s="7"/>
      <c r="G47" s="27">
        <v>0.3049506476831653</v>
      </c>
      <c r="H47" s="28"/>
      <c r="I47" s="27">
        <f t="shared" si="3"/>
        <v>-0.007909040342554685</v>
      </c>
      <c r="J47" s="28"/>
      <c r="L47" s="14">
        <f>SUM(L6:L46)</f>
        <v>947068</v>
      </c>
      <c r="M47" s="14">
        <f>SUM(M6:M46)</f>
        <v>288809</v>
      </c>
    </row>
    <row r="48" spans="1:13" ht="18" customHeight="1">
      <c r="A48" s="267" t="s">
        <v>65</v>
      </c>
      <c r="B48" s="268"/>
      <c r="C48" s="14">
        <f>SUMIF($K$6:$K$46,"市",C6:C46)</f>
        <v>900190</v>
      </c>
      <c r="D48" s="14">
        <f>SUMIF($K$6:$K$46,"市",D6:D46)</f>
        <v>265386</v>
      </c>
      <c r="E48" s="7">
        <f>D48/C48</f>
        <v>0.29481109543540807</v>
      </c>
      <c r="F48" s="7"/>
      <c r="G48" s="27">
        <v>0.30318998734855507</v>
      </c>
      <c r="H48" s="28"/>
      <c r="I48" s="27">
        <f>E48-G48</f>
        <v>-0.008378891913147002</v>
      </c>
      <c r="J48" s="28"/>
      <c r="L48" s="14">
        <f>SUMIF($K$6:$K$46,"市",L6:L46)</f>
        <v>899502</v>
      </c>
      <c r="M48" s="14">
        <f>SUMIF($K$6:$K$46,"市",M6:M46)</f>
        <v>272720</v>
      </c>
    </row>
    <row r="49" spans="1:13" ht="18" customHeight="1">
      <c r="A49" s="267" t="s">
        <v>66</v>
      </c>
      <c r="B49" s="268"/>
      <c r="C49" s="14">
        <f>SUMIF($K$6:$K$46,"町",C6:C46)</f>
        <v>47960</v>
      </c>
      <c r="D49" s="14">
        <f>SUMIF($K$6:$K$46,"町",D6:D46)</f>
        <v>16254</v>
      </c>
      <c r="E49" s="7">
        <f>D49/C49</f>
        <v>0.33890742285237696</v>
      </c>
      <c r="F49" s="7"/>
      <c r="G49" s="27">
        <v>0.33824580582769204</v>
      </c>
      <c r="H49" s="28"/>
      <c r="I49" s="27">
        <f>E49-G49</f>
        <v>0.000661617024684924</v>
      </c>
      <c r="J49" s="28"/>
      <c r="L49" s="14">
        <f>SUMIF($K$6:$K$46,"町",L6:L46)</f>
        <v>47566</v>
      </c>
      <c r="M49" s="14">
        <f>SUMIF($K$6:$K$46,"町",M6:M46)</f>
        <v>16089</v>
      </c>
    </row>
    <row r="50" spans="1:9" ht="13.5">
      <c r="A50" s="32" t="s">
        <v>138</v>
      </c>
      <c r="I50" s="24"/>
    </row>
    <row r="54" spans="2:8" ht="13.5">
      <c r="B54" t="s">
        <v>136</v>
      </c>
      <c r="G54" s="41" t="s">
        <v>137</v>
      </c>
      <c r="H54" s="41"/>
    </row>
    <row r="55" spans="1:10" ht="13.5">
      <c r="A55" s="259" t="s">
        <v>0</v>
      </c>
      <c r="B55" s="260" t="s">
        <v>1</v>
      </c>
      <c r="C55" s="262" t="s">
        <v>130</v>
      </c>
      <c r="D55" s="262"/>
      <c r="E55" s="262"/>
      <c r="F55" s="262"/>
      <c r="G55" s="253" t="s">
        <v>131</v>
      </c>
      <c r="H55" s="22"/>
      <c r="I55" s="246" t="s">
        <v>61</v>
      </c>
      <c r="J55" s="29"/>
    </row>
    <row r="56" spans="1:10" ht="13.5" customHeight="1">
      <c r="A56" s="249"/>
      <c r="B56" s="217"/>
      <c r="C56" s="248" t="s">
        <v>2</v>
      </c>
      <c r="D56" s="251" t="s">
        <v>10</v>
      </c>
      <c r="E56" s="253" t="s">
        <v>59</v>
      </c>
      <c r="F56" s="21"/>
      <c r="G56" s="263"/>
      <c r="H56" s="23"/>
      <c r="I56" s="246"/>
      <c r="J56" s="30"/>
    </row>
    <row r="57" spans="1:10" ht="13.5">
      <c r="A57" s="249"/>
      <c r="B57" s="217"/>
      <c r="C57" s="249"/>
      <c r="D57" s="252"/>
      <c r="E57" s="254"/>
      <c r="F57" s="256" t="s">
        <v>58</v>
      </c>
      <c r="G57" s="263"/>
      <c r="H57" s="258" t="s">
        <v>58</v>
      </c>
      <c r="I57" s="247"/>
      <c r="J57" s="223" t="s">
        <v>58</v>
      </c>
    </row>
    <row r="58" spans="1:10" ht="13.5">
      <c r="A58" s="250"/>
      <c r="B58" s="261"/>
      <c r="C58" s="250"/>
      <c r="D58" s="250"/>
      <c r="E58" s="255"/>
      <c r="F58" s="257"/>
      <c r="G58" s="264"/>
      <c r="H58" s="257"/>
      <c r="I58" s="247"/>
      <c r="J58" s="223"/>
    </row>
    <row r="59" spans="1:13" ht="25.5" customHeight="1">
      <c r="A59" s="234" t="s">
        <v>68</v>
      </c>
      <c r="B59" s="235"/>
      <c r="C59" s="14">
        <f>SUMIF($N$6:$N$46,A59,C$6:C$46)</f>
        <v>253944</v>
      </c>
      <c r="D59" s="14">
        <f>SUMIF($N$6:$N$46,A59,D$6:D$46)</f>
        <v>69196</v>
      </c>
      <c r="E59" s="7">
        <f aca="true" t="shared" si="5" ref="E59:E64">D59/C59</f>
        <v>0.2724852723435088</v>
      </c>
      <c r="F59" s="33">
        <f>RANK(E59,E$59:E$68)</f>
        <v>8</v>
      </c>
      <c r="G59" s="27">
        <f>M59/L59</f>
        <v>0.26333459578027113</v>
      </c>
      <c r="H59" s="33">
        <f>RANK(G59,G$59:G$68)</f>
        <v>9</v>
      </c>
      <c r="I59" s="27">
        <f aca="true" t="shared" si="6" ref="I59:I64">E59-G59</f>
        <v>0.009150676563237647</v>
      </c>
      <c r="J59" s="33">
        <f aca="true" t="shared" si="7" ref="J59:J68">RANK(I59,I$59:I$68)</f>
        <v>3</v>
      </c>
      <c r="L59" s="14">
        <f>SUMIF($N$6:$N$46,A59,L$6:L$46)</f>
        <v>253476</v>
      </c>
      <c r="M59" s="14">
        <f>SUMIF($N$6:$N$46,A59,M$6:M$46)</f>
        <v>66749</v>
      </c>
    </row>
    <row r="60" spans="1:13" ht="25.5" customHeight="1">
      <c r="A60" s="234" t="s">
        <v>70</v>
      </c>
      <c r="B60" s="235"/>
      <c r="C60" s="14">
        <f>SUMIF($N$6:$N$46,A60,C$6:C$46)</f>
        <v>168516</v>
      </c>
      <c r="D60" s="14">
        <f aca="true" t="shared" si="8" ref="D60:D68">SUMIF($N$6:$N$46,A60,D$6:D$46)</f>
        <v>53747</v>
      </c>
      <c r="E60" s="7">
        <f t="shared" si="5"/>
        <v>0.31894300837902634</v>
      </c>
      <c r="F60" s="33">
        <f aca="true" t="shared" si="9" ref="F60:H68">RANK(E60,E$59:E$68)</f>
        <v>6</v>
      </c>
      <c r="G60" s="27">
        <f>M60/L60</f>
        <v>0.3619053243953578</v>
      </c>
      <c r="H60" s="33">
        <f t="shared" si="9"/>
        <v>2</v>
      </c>
      <c r="I60" s="27">
        <f t="shared" si="6"/>
        <v>-0.04296231601633144</v>
      </c>
      <c r="J60" s="33">
        <f t="shared" si="7"/>
        <v>10</v>
      </c>
      <c r="L60" s="14">
        <f aca="true" t="shared" si="10" ref="L60:L68">SUMIF($N$6:$N$46,A60,L$6:L$46)</f>
        <v>169315</v>
      </c>
      <c r="M60" s="14">
        <f aca="true" t="shared" si="11" ref="M60:M68">SUMIF($N$6:$N$46,A60,M$6:M$46)</f>
        <v>61276</v>
      </c>
    </row>
    <row r="61" spans="1:13" ht="25.5" customHeight="1">
      <c r="A61" s="234" t="s">
        <v>73</v>
      </c>
      <c r="B61" s="235"/>
      <c r="C61" s="14">
        <f aca="true" t="shared" si="12" ref="C61:C68">SUMIF($N$6:$N$46,A61,C$6:C$46)</f>
        <v>116503</v>
      </c>
      <c r="D61" s="14">
        <f t="shared" si="8"/>
        <v>38357</v>
      </c>
      <c r="E61" s="7">
        <f t="shared" si="5"/>
        <v>0.3292361570088324</v>
      </c>
      <c r="F61" s="33">
        <f t="shared" si="9"/>
        <v>4</v>
      </c>
      <c r="G61" s="27">
        <f>M61/L61</f>
        <v>0.33417899075260626</v>
      </c>
      <c r="H61" s="33">
        <f t="shared" si="9"/>
        <v>3</v>
      </c>
      <c r="I61" s="27">
        <f t="shared" si="6"/>
        <v>-0.004942833743773856</v>
      </c>
      <c r="J61" s="33">
        <f t="shared" si="7"/>
        <v>7</v>
      </c>
      <c r="L61" s="14">
        <f t="shared" si="10"/>
        <v>115492</v>
      </c>
      <c r="M61" s="14">
        <f t="shared" si="11"/>
        <v>38595</v>
      </c>
    </row>
    <row r="62" spans="1:13" ht="25.5" customHeight="1">
      <c r="A62" s="234" t="s">
        <v>71</v>
      </c>
      <c r="B62" s="235"/>
      <c r="C62" s="14">
        <f t="shared" si="12"/>
        <v>121792</v>
      </c>
      <c r="D62" s="14">
        <f t="shared" si="8"/>
        <v>29674</v>
      </c>
      <c r="E62" s="7">
        <f t="shared" si="5"/>
        <v>0.2436449027850762</v>
      </c>
      <c r="F62" s="33">
        <f t="shared" si="9"/>
        <v>10</v>
      </c>
      <c r="G62" s="27">
        <v>0.242</v>
      </c>
      <c r="H62" s="33">
        <f t="shared" si="9"/>
        <v>10</v>
      </c>
      <c r="I62" s="27">
        <f t="shared" si="6"/>
        <v>0.0016449027850762021</v>
      </c>
      <c r="J62" s="33">
        <f t="shared" si="7"/>
        <v>4</v>
      </c>
      <c r="L62" s="14">
        <f t="shared" si="10"/>
        <v>120623</v>
      </c>
      <c r="M62" s="14">
        <f t="shared" si="11"/>
        <v>31922</v>
      </c>
    </row>
    <row r="63" spans="1:13" ht="25.5" customHeight="1">
      <c r="A63" s="234" t="s">
        <v>75</v>
      </c>
      <c r="B63" s="235"/>
      <c r="C63" s="14">
        <f t="shared" si="12"/>
        <v>51550</v>
      </c>
      <c r="D63" s="14">
        <f t="shared" si="8"/>
        <v>13217</v>
      </c>
      <c r="E63" s="7">
        <f t="shared" si="5"/>
        <v>0.2563918525703201</v>
      </c>
      <c r="F63" s="33">
        <f t="shared" si="9"/>
        <v>9</v>
      </c>
      <c r="G63" s="27">
        <f>M63/L63</f>
        <v>0.2640744691166489</v>
      </c>
      <c r="H63" s="33">
        <f t="shared" si="9"/>
        <v>8</v>
      </c>
      <c r="I63" s="27">
        <f t="shared" si="6"/>
        <v>-0.007682616546328791</v>
      </c>
      <c r="J63" s="33">
        <f t="shared" si="7"/>
        <v>9</v>
      </c>
      <c r="L63" s="14">
        <f t="shared" si="10"/>
        <v>51565</v>
      </c>
      <c r="M63" s="14">
        <f t="shared" si="11"/>
        <v>13617</v>
      </c>
    </row>
    <row r="64" spans="1:13" ht="25.5" customHeight="1">
      <c r="A64" s="234" t="s">
        <v>69</v>
      </c>
      <c r="B64" s="235"/>
      <c r="C64" s="14">
        <f t="shared" si="12"/>
        <v>98528</v>
      </c>
      <c r="D64" s="14">
        <f t="shared" si="8"/>
        <v>31709</v>
      </c>
      <c r="E64" s="7">
        <f t="shared" si="5"/>
        <v>0.3218272978239688</v>
      </c>
      <c r="F64" s="33">
        <f t="shared" si="9"/>
        <v>5</v>
      </c>
      <c r="G64" s="27">
        <f>M64/L64</f>
        <v>0.323943519306349</v>
      </c>
      <c r="H64" s="33">
        <f t="shared" si="9"/>
        <v>4</v>
      </c>
      <c r="I64" s="27">
        <f t="shared" si="6"/>
        <v>-0.0021162214823802206</v>
      </c>
      <c r="J64" s="33">
        <f t="shared" si="7"/>
        <v>6</v>
      </c>
      <c r="L64" s="14">
        <f t="shared" si="10"/>
        <v>98724</v>
      </c>
      <c r="M64" s="14">
        <f t="shared" si="11"/>
        <v>31981</v>
      </c>
    </row>
    <row r="65" spans="1:13" ht="25.5" customHeight="1">
      <c r="A65" s="238" t="s">
        <v>74</v>
      </c>
      <c r="B65" s="239"/>
      <c r="C65" s="14">
        <f t="shared" si="12"/>
        <v>48991</v>
      </c>
      <c r="D65" s="14">
        <f t="shared" si="8"/>
        <v>16206</v>
      </c>
      <c r="E65" s="7">
        <f aca="true" t="shared" si="13" ref="E65:E70">D65/C65</f>
        <v>0.33079545222591905</v>
      </c>
      <c r="F65" s="33">
        <f t="shared" si="9"/>
        <v>2</v>
      </c>
      <c r="G65" s="27">
        <f aca="true" t="shared" si="14" ref="G65:G71">M65/L65</f>
        <v>0.3074576478005328</v>
      </c>
      <c r="H65" s="33">
        <f t="shared" si="9"/>
        <v>6</v>
      </c>
      <c r="I65" s="27">
        <f aca="true" t="shared" si="15" ref="I65:I71">E65-G65</f>
        <v>0.023337804425386244</v>
      </c>
      <c r="J65" s="33">
        <f t="shared" si="7"/>
        <v>1</v>
      </c>
      <c r="L65" s="14">
        <f t="shared" si="10"/>
        <v>49171</v>
      </c>
      <c r="M65" s="14">
        <f t="shared" si="11"/>
        <v>15118</v>
      </c>
    </row>
    <row r="66" spans="1:13" ht="25.5" customHeight="1">
      <c r="A66" s="238" t="s">
        <v>76</v>
      </c>
      <c r="B66" s="239"/>
      <c r="C66" s="14">
        <f t="shared" si="12"/>
        <v>35519</v>
      </c>
      <c r="D66" s="14">
        <f t="shared" si="8"/>
        <v>11746</v>
      </c>
      <c r="E66" s="7">
        <f t="shared" si="13"/>
        <v>0.3306962470790281</v>
      </c>
      <c r="F66" s="33">
        <f t="shared" si="9"/>
        <v>3</v>
      </c>
      <c r="G66" s="27">
        <f t="shared" si="14"/>
        <v>0.3214970667870036</v>
      </c>
      <c r="H66" s="33">
        <f t="shared" si="9"/>
        <v>5</v>
      </c>
      <c r="I66" s="27">
        <f t="shared" si="15"/>
        <v>0.00919918029202449</v>
      </c>
      <c r="J66" s="33">
        <f t="shared" si="7"/>
        <v>2</v>
      </c>
      <c r="L66" s="14">
        <f t="shared" si="10"/>
        <v>35456</v>
      </c>
      <c r="M66" s="14">
        <f t="shared" si="11"/>
        <v>11399</v>
      </c>
    </row>
    <row r="67" spans="1:13" ht="25.5" customHeight="1">
      <c r="A67" s="238" t="s">
        <v>77</v>
      </c>
      <c r="B67" s="239"/>
      <c r="C67" s="14">
        <f t="shared" si="12"/>
        <v>19565</v>
      </c>
      <c r="D67" s="14">
        <f t="shared" si="8"/>
        <v>7834</v>
      </c>
      <c r="E67" s="7">
        <f t="shared" si="13"/>
        <v>0.40040889343214925</v>
      </c>
      <c r="F67" s="33">
        <f t="shared" si="9"/>
        <v>1</v>
      </c>
      <c r="G67" s="27">
        <f t="shared" si="14"/>
        <v>0.4002653467367454</v>
      </c>
      <c r="H67" s="33">
        <f t="shared" si="9"/>
        <v>1</v>
      </c>
      <c r="I67" s="27">
        <f t="shared" si="15"/>
        <v>0.00014354669540384002</v>
      </c>
      <c r="J67" s="33">
        <f t="shared" si="7"/>
        <v>5</v>
      </c>
      <c r="L67" s="14">
        <f t="shared" si="10"/>
        <v>19597</v>
      </c>
      <c r="M67" s="14">
        <f t="shared" si="11"/>
        <v>7844</v>
      </c>
    </row>
    <row r="68" spans="1:13" ht="25.5" customHeight="1" thickBot="1">
      <c r="A68" s="240" t="s">
        <v>72</v>
      </c>
      <c r="B68" s="241"/>
      <c r="C68" s="34">
        <f t="shared" si="12"/>
        <v>33242</v>
      </c>
      <c r="D68" s="34">
        <f t="shared" si="8"/>
        <v>9954</v>
      </c>
      <c r="E68" s="35">
        <f t="shared" si="13"/>
        <v>0.29944046687924913</v>
      </c>
      <c r="F68" s="33">
        <f t="shared" si="9"/>
        <v>7</v>
      </c>
      <c r="G68" s="36">
        <f t="shared" si="14"/>
        <v>0.3063389699545306</v>
      </c>
      <c r="H68" s="33">
        <f t="shared" si="9"/>
        <v>7</v>
      </c>
      <c r="I68" s="36">
        <f t="shared" si="15"/>
        <v>-0.006898503075281448</v>
      </c>
      <c r="J68" s="33">
        <f t="shared" si="7"/>
        <v>8</v>
      </c>
      <c r="L68" s="14">
        <f t="shared" si="10"/>
        <v>33649</v>
      </c>
      <c r="M68" s="14">
        <f t="shared" si="11"/>
        <v>10308</v>
      </c>
    </row>
    <row r="69" spans="1:13" ht="25.5" customHeight="1" thickTop="1">
      <c r="A69" s="242" t="s">
        <v>65</v>
      </c>
      <c r="B69" s="243"/>
      <c r="C69" s="37">
        <f>C48</f>
        <v>900190</v>
      </c>
      <c r="D69" s="37">
        <f>D48</f>
        <v>265386</v>
      </c>
      <c r="E69" s="38">
        <f t="shared" si="13"/>
        <v>0.29481109543540807</v>
      </c>
      <c r="F69" s="38"/>
      <c r="G69" s="39">
        <f t="shared" si="14"/>
        <v>0.30318998734855507</v>
      </c>
      <c r="H69" s="40"/>
      <c r="I69" s="39">
        <f t="shared" si="15"/>
        <v>-0.008378891913147002</v>
      </c>
      <c r="J69" s="40"/>
      <c r="L69" s="14">
        <f>L48</f>
        <v>899502</v>
      </c>
      <c r="M69" s="14">
        <f>M48</f>
        <v>272720</v>
      </c>
    </row>
    <row r="70" spans="1:13" ht="25.5" customHeight="1">
      <c r="A70" s="234" t="s">
        <v>66</v>
      </c>
      <c r="B70" s="235"/>
      <c r="C70" s="14">
        <f>C49</f>
        <v>47960</v>
      </c>
      <c r="D70" s="14">
        <f>D49</f>
        <v>16254</v>
      </c>
      <c r="E70" s="7">
        <f t="shared" si="13"/>
        <v>0.33890742285237696</v>
      </c>
      <c r="F70" s="7"/>
      <c r="G70" s="27">
        <f t="shared" si="14"/>
        <v>0.33824580582769204</v>
      </c>
      <c r="H70" s="28"/>
      <c r="I70" s="27">
        <f t="shared" si="15"/>
        <v>0.000661617024684924</v>
      </c>
      <c r="J70" s="28"/>
      <c r="L70" s="14">
        <f>L49</f>
        <v>47566</v>
      </c>
      <c r="M70" s="14">
        <f>M49</f>
        <v>16089</v>
      </c>
    </row>
    <row r="71" spans="1:13" ht="25.5" customHeight="1">
      <c r="A71" s="234" t="s">
        <v>78</v>
      </c>
      <c r="B71" s="235"/>
      <c r="C71" s="14">
        <f>C47</f>
        <v>948150</v>
      </c>
      <c r="D71" s="14">
        <f>D47</f>
        <v>281640</v>
      </c>
      <c r="E71" s="7">
        <f>D71/C71</f>
        <v>0.29704160734061064</v>
      </c>
      <c r="F71" s="7"/>
      <c r="G71" s="27">
        <f t="shared" si="14"/>
        <v>0.3049506476831653</v>
      </c>
      <c r="H71" s="28"/>
      <c r="I71" s="27">
        <f t="shared" si="15"/>
        <v>-0.007909040342554685</v>
      </c>
      <c r="J71" s="28"/>
      <c r="L71" s="14">
        <f>L47</f>
        <v>947068</v>
      </c>
      <c r="M71" s="14">
        <f>M47</f>
        <v>288809</v>
      </c>
    </row>
  </sheetData>
  <mergeCells count="38">
    <mergeCell ref="A48:B48"/>
    <mergeCell ref="A49:B49"/>
    <mergeCell ref="A2:A5"/>
    <mergeCell ref="B2:B5"/>
    <mergeCell ref="A60:B60"/>
    <mergeCell ref="A61:B61"/>
    <mergeCell ref="E56:E58"/>
    <mergeCell ref="F57:F58"/>
    <mergeCell ref="J4:J5"/>
    <mergeCell ref="A47:B47"/>
    <mergeCell ref="I2:I5"/>
    <mergeCell ref="C3:C5"/>
    <mergeCell ref="D3:D5"/>
    <mergeCell ref="E3:E5"/>
    <mergeCell ref="F4:F5"/>
    <mergeCell ref="H4:H5"/>
    <mergeCell ref="C2:F2"/>
    <mergeCell ref="G2:G5"/>
    <mergeCell ref="I55:I58"/>
    <mergeCell ref="H57:H58"/>
    <mergeCell ref="J57:J58"/>
    <mergeCell ref="A59:B59"/>
    <mergeCell ref="A55:A58"/>
    <mergeCell ref="B55:B58"/>
    <mergeCell ref="C55:F55"/>
    <mergeCell ref="G55:G58"/>
    <mergeCell ref="C56:C58"/>
    <mergeCell ref="D56:D58"/>
    <mergeCell ref="A62:B62"/>
    <mergeCell ref="A63:B63"/>
    <mergeCell ref="A64:B64"/>
    <mergeCell ref="A67:B67"/>
    <mergeCell ref="A70:B70"/>
    <mergeCell ref="A71:B71"/>
    <mergeCell ref="A68:B68"/>
    <mergeCell ref="A65:B65"/>
    <mergeCell ref="A66:B66"/>
    <mergeCell ref="A69:B69"/>
  </mergeCells>
  <printOptions/>
  <pageMargins left="0.8661417322834646" right="0.7874015748031497" top="0.31496062992125984" bottom="0.07874015748031496" header="0.1968503937007874" footer="0.2755905511811024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I21" sqref="I21"/>
    </sheetView>
  </sheetViews>
  <sheetFormatPr defaultColWidth="9.00390625" defaultRowHeight="13.5"/>
  <cols>
    <col min="2" max="2" width="10.50390625" style="0" customWidth="1"/>
    <col min="5" max="5" width="9.875" style="0" customWidth="1"/>
    <col min="6" max="6" width="4.875" style="0" customWidth="1"/>
    <col min="7" max="7" width="9.875" style="0" customWidth="1"/>
    <col min="8" max="8" width="4.75390625" style="0" customWidth="1"/>
    <col min="9" max="9" width="9.875" style="0" customWidth="1"/>
    <col min="10" max="10" width="4.75390625" style="0" customWidth="1"/>
  </cols>
  <sheetData>
    <row r="1" spans="2:8" ht="13.5">
      <c r="B1" t="s">
        <v>62</v>
      </c>
      <c r="G1" s="31"/>
      <c r="H1" s="31" t="s">
        <v>55</v>
      </c>
    </row>
    <row r="2" spans="1:10" ht="13.5">
      <c r="A2" s="259" t="s">
        <v>0</v>
      </c>
      <c r="B2" s="260" t="s">
        <v>1</v>
      </c>
      <c r="C2" s="262" t="s">
        <v>57</v>
      </c>
      <c r="D2" s="262"/>
      <c r="E2" s="262"/>
      <c r="F2" s="262"/>
      <c r="G2" s="253" t="s">
        <v>60</v>
      </c>
      <c r="H2" s="22"/>
      <c r="I2" s="246" t="s">
        <v>61</v>
      </c>
      <c r="J2" s="29"/>
    </row>
    <row r="3" spans="1:10" ht="13.5" customHeight="1">
      <c r="A3" s="249"/>
      <c r="B3" s="217"/>
      <c r="C3" s="248" t="s">
        <v>2</v>
      </c>
      <c r="D3" s="251" t="s">
        <v>10</v>
      </c>
      <c r="E3" s="253" t="s">
        <v>59</v>
      </c>
      <c r="F3" s="21"/>
      <c r="G3" s="263"/>
      <c r="H3" s="23"/>
      <c r="I3" s="246"/>
      <c r="J3" s="30"/>
    </row>
    <row r="4" spans="1:10" ht="13.5">
      <c r="A4" s="249"/>
      <c r="B4" s="217"/>
      <c r="C4" s="249"/>
      <c r="D4" s="252"/>
      <c r="E4" s="254"/>
      <c r="F4" s="256" t="s">
        <v>58</v>
      </c>
      <c r="G4" s="263"/>
      <c r="H4" s="258" t="s">
        <v>58</v>
      </c>
      <c r="I4" s="247"/>
      <c r="J4" s="223" t="s">
        <v>58</v>
      </c>
    </row>
    <row r="5" spans="1:10" ht="13.5">
      <c r="A5" s="250"/>
      <c r="B5" s="261"/>
      <c r="C5" s="250"/>
      <c r="D5" s="250"/>
      <c r="E5" s="255"/>
      <c r="F5" s="257"/>
      <c r="G5" s="264"/>
      <c r="H5" s="257"/>
      <c r="I5" s="247"/>
      <c r="J5" s="223"/>
    </row>
    <row r="6" spans="1:10" ht="18" customHeight="1">
      <c r="A6" s="4">
        <v>284000</v>
      </c>
      <c r="B6" s="4" t="s">
        <v>14</v>
      </c>
      <c r="C6" s="13">
        <v>264530</v>
      </c>
      <c r="D6" s="13">
        <v>69541</v>
      </c>
      <c r="E6" s="5">
        <f aca="true" t="shared" si="0" ref="E6:E47">D6/C6</f>
        <v>0.2628851169999622</v>
      </c>
      <c r="F6" s="25">
        <f>RANK(E6,$E$6:$E$46)</f>
        <v>29</v>
      </c>
      <c r="G6" s="26">
        <v>0.165</v>
      </c>
      <c r="H6" s="25">
        <f>RANK(G6,$G$6:$G$46)</f>
        <v>41</v>
      </c>
      <c r="I6" s="26">
        <f>E6-G6</f>
        <v>0.09788511699996219</v>
      </c>
      <c r="J6" s="25">
        <f>RANK(I6,$I$6:$I$46)</f>
        <v>6</v>
      </c>
    </row>
    <row r="7" spans="1:10" ht="18" customHeight="1">
      <c r="A7" s="4">
        <v>280024</v>
      </c>
      <c r="B7" s="4" t="s">
        <v>40</v>
      </c>
      <c r="C7" s="13">
        <v>95545</v>
      </c>
      <c r="D7" s="13">
        <v>29398</v>
      </c>
      <c r="E7" s="5">
        <f t="shared" si="0"/>
        <v>0.30768747710502903</v>
      </c>
      <c r="F7" s="25">
        <f aca="true" t="shared" si="1" ref="F7:F46">RANK(E7,$E$6:$E$46)</f>
        <v>21</v>
      </c>
      <c r="G7" s="26">
        <v>0.339</v>
      </c>
      <c r="H7" s="25">
        <f aca="true" t="shared" si="2" ref="H7:H46">RANK(G7,$G$6:$G$46)</f>
        <v>9</v>
      </c>
      <c r="I7" s="26">
        <f aca="true" t="shared" si="3" ref="I7:I47">E7-G7</f>
        <v>-0.031312522894970996</v>
      </c>
      <c r="J7" s="25">
        <f aca="true" t="shared" si="4" ref="J7:J46">RANK(I7,$I$6:$I$46)</f>
        <v>33</v>
      </c>
    </row>
    <row r="8" spans="1:10" ht="18" customHeight="1">
      <c r="A8" s="4">
        <v>280032</v>
      </c>
      <c r="B8" s="4" t="s">
        <v>34</v>
      </c>
      <c r="C8" s="13">
        <v>90883</v>
      </c>
      <c r="D8" s="13">
        <v>34532</v>
      </c>
      <c r="E8" s="5">
        <f t="shared" si="0"/>
        <v>0.3799610488210116</v>
      </c>
      <c r="F8" s="25">
        <f t="shared" si="1"/>
        <v>7</v>
      </c>
      <c r="G8" s="26">
        <v>0.248</v>
      </c>
      <c r="H8" s="25">
        <f t="shared" si="2"/>
        <v>27</v>
      </c>
      <c r="I8" s="26">
        <f t="shared" si="3"/>
        <v>0.13196104882101162</v>
      </c>
      <c r="J8" s="25">
        <f t="shared" si="4"/>
        <v>3</v>
      </c>
    </row>
    <row r="9" spans="1:10" ht="18" customHeight="1">
      <c r="A9" s="4">
        <v>280040</v>
      </c>
      <c r="B9" s="4" t="s">
        <v>36</v>
      </c>
      <c r="C9" s="13">
        <v>50649</v>
      </c>
      <c r="D9" s="13">
        <v>8909</v>
      </c>
      <c r="E9" s="5">
        <f t="shared" si="0"/>
        <v>0.17589685877312483</v>
      </c>
      <c r="F9" s="25">
        <f t="shared" si="1"/>
        <v>41</v>
      </c>
      <c r="G9" s="26">
        <v>0.222</v>
      </c>
      <c r="H9" s="25">
        <f t="shared" si="2"/>
        <v>34</v>
      </c>
      <c r="I9" s="26">
        <f t="shared" si="3"/>
        <v>-0.04610314122687517</v>
      </c>
      <c r="J9" s="25">
        <f t="shared" si="4"/>
        <v>38</v>
      </c>
    </row>
    <row r="10" spans="1:10" ht="18" customHeight="1">
      <c r="A10" s="4">
        <v>280057</v>
      </c>
      <c r="B10" s="4" t="s">
        <v>19</v>
      </c>
      <c r="C10" s="13">
        <v>68792</v>
      </c>
      <c r="D10" s="13">
        <v>18301</v>
      </c>
      <c r="E10" s="5">
        <f t="shared" si="0"/>
        <v>0.2660338411443191</v>
      </c>
      <c r="F10" s="25">
        <f t="shared" si="1"/>
        <v>28</v>
      </c>
      <c r="G10" s="26">
        <v>0.209</v>
      </c>
      <c r="H10" s="25">
        <f t="shared" si="2"/>
        <v>38</v>
      </c>
      <c r="I10" s="26">
        <f t="shared" si="3"/>
        <v>0.057033841144319114</v>
      </c>
      <c r="J10" s="25">
        <f t="shared" si="4"/>
        <v>10</v>
      </c>
    </row>
    <row r="11" spans="1:10" ht="18" customHeight="1">
      <c r="A11" s="4">
        <v>280065</v>
      </c>
      <c r="B11" s="4" t="s">
        <v>13</v>
      </c>
      <c r="C11" s="13">
        <v>10063</v>
      </c>
      <c r="D11" s="13">
        <v>3184</v>
      </c>
      <c r="E11" s="5">
        <f t="shared" si="0"/>
        <v>0.31640663817946935</v>
      </c>
      <c r="F11" s="25">
        <f t="shared" si="1"/>
        <v>18</v>
      </c>
      <c r="G11" s="26">
        <v>0.26</v>
      </c>
      <c r="H11" s="25">
        <f t="shared" si="2"/>
        <v>24</v>
      </c>
      <c r="I11" s="26">
        <f t="shared" si="3"/>
        <v>0.05640663817946934</v>
      </c>
      <c r="J11" s="25">
        <f t="shared" si="4"/>
        <v>11</v>
      </c>
    </row>
    <row r="12" spans="1:10" ht="18" customHeight="1">
      <c r="A12" s="4">
        <v>280073</v>
      </c>
      <c r="B12" s="4" t="s">
        <v>39</v>
      </c>
      <c r="C12" s="13">
        <v>15788</v>
      </c>
      <c r="D12" s="13">
        <v>4856</v>
      </c>
      <c r="E12" s="5">
        <f t="shared" si="0"/>
        <v>0.3075753737015455</v>
      </c>
      <c r="F12" s="25">
        <f t="shared" si="1"/>
        <v>23</v>
      </c>
      <c r="G12" s="26">
        <v>0.233</v>
      </c>
      <c r="H12" s="25">
        <f t="shared" si="2"/>
        <v>30</v>
      </c>
      <c r="I12" s="26">
        <f t="shared" si="3"/>
        <v>0.07457537370154546</v>
      </c>
      <c r="J12" s="25">
        <f t="shared" si="4"/>
        <v>9</v>
      </c>
    </row>
    <row r="13" spans="1:10" ht="18" customHeight="1">
      <c r="A13" s="4">
        <v>280081</v>
      </c>
      <c r="B13" s="4" t="s">
        <v>28</v>
      </c>
      <c r="C13" s="13">
        <v>34805</v>
      </c>
      <c r="D13" s="13">
        <v>7556</v>
      </c>
      <c r="E13" s="5">
        <f t="shared" si="0"/>
        <v>0.2170952449360724</v>
      </c>
      <c r="F13" s="25">
        <f t="shared" si="1"/>
        <v>38</v>
      </c>
      <c r="G13" s="26">
        <v>0.168</v>
      </c>
      <c r="H13" s="25">
        <f t="shared" si="2"/>
        <v>40</v>
      </c>
      <c r="I13" s="26">
        <f t="shared" si="3"/>
        <v>0.049095244936072396</v>
      </c>
      <c r="J13" s="25">
        <f t="shared" si="4"/>
        <v>13</v>
      </c>
    </row>
    <row r="14" spans="1:10" ht="18" customHeight="1">
      <c r="A14" s="4">
        <v>280099</v>
      </c>
      <c r="B14" s="4" t="s">
        <v>30</v>
      </c>
      <c r="C14" s="13">
        <v>6765</v>
      </c>
      <c r="D14" s="13">
        <v>2633</v>
      </c>
      <c r="E14" s="5">
        <f t="shared" si="0"/>
        <v>0.3892091648189209</v>
      </c>
      <c r="F14" s="25">
        <f t="shared" si="1"/>
        <v>5</v>
      </c>
      <c r="G14" s="26">
        <v>0.288</v>
      </c>
      <c r="H14" s="25">
        <f t="shared" si="2"/>
        <v>21</v>
      </c>
      <c r="I14" s="26">
        <f t="shared" si="3"/>
        <v>0.10120916481892095</v>
      </c>
      <c r="J14" s="25">
        <f t="shared" si="4"/>
        <v>5</v>
      </c>
    </row>
    <row r="15" spans="1:10" ht="18" customHeight="1">
      <c r="A15" s="4">
        <v>280115</v>
      </c>
      <c r="B15" s="4" t="s">
        <v>33</v>
      </c>
      <c r="C15" s="13">
        <v>47011</v>
      </c>
      <c r="D15" s="13">
        <v>15774</v>
      </c>
      <c r="E15" s="5">
        <f t="shared" si="0"/>
        <v>0.3355384909914701</v>
      </c>
      <c r="F15" s="25">
        <f t="shared" si="1"/>
        <v>15</v>
      </c>
      <c r="G15" s="26">
        <v>0.326</v>
      </c>
      <c r="H15" s="25">
        <f t="shared" si="2"/>
        <v>10</v>
      </c>
      <c r="I15" s="26">
        <f t="shared" si="3"/>
        <v>0.009538490991470083</v>
      </c>
      <c r="J15" s="25">
        <f t="shared" si="4"/>
        <v>22</v>
      </c>
    </row>
    <row r="16" spans="1:10" ht="18" customHeight="1">
      <c r="A16" s="4">
        <v>280131</v>
      </c>
      <c r="B16" s="4" t="s">
        <v>31</v>
      </c>
      <c r="C16" s="13">
        <v>9367</v>
      </c>
      <c r="D16" s="13">
        <v>2910</v>
      </c>
      <c r="E16" s="5">
        <f t="shared" si="0"/>
        <v>0.31066510088608945</v>
      </c>
      <c r="F16" s="25">
        <f t="shared" si="1"/>
        <v>20</v>
      </c>
      <c r="G16" s="26">
        <v>0.342</v>
      </c>
      <c r="H16" s="25">
        <f t="shared" si="2"/>
        <v>7</v>
      </c>
      <c r="I16" s="26">
        <f t="shared" si="3"/>
        <v>-0.031334899113910575</v>
      </c>
      <c r="J16" s="25">
        <f t="shared" si="4"/>
        <v>34</v>
      </c>
    </row>
    <row r="17" spans="1:10" ht="18" customHeight="1">
      <c r="A17" s="4">
        <v>280149</v>
      </c>
      <c r="B17" s="4" t="s">
        <v>21</v>
      </c>
      <c r="C17" s="13">
        <v>9463</v>
      </c>
      <c r="D17" s="13">
        <v>2246</v>
      </c>
      <c r="E17" s="5">
        <f t="shared" si="0"/>
        <v>0.23734545070273697</v>
      </c>
      <c r="F17" s="25">
        <f t="shared" si="1"/>
        <v>34</v>
      </c>
      <c r="G17" s="26">
        <v>0.227</v>
      </c>
      <c r="H17" s="25">
        <f t="shared" si="2"/>
        <v>32</v>
      </c>
      <c r="I17" s="26">
        <f t="shared" si="3"/>
        <v>0.010345450702736958</v>
      </c>
      <c r="J17" s="25">
        <f t="shared" si="4"/>
        <v>21</v>
      </c>
    </row>
    <row r="18" spans="1:10" ht="18" customHeight="1">
      <c r="A18" s="4">
        <v>280156</v>
      </c>
      <c r="B18" s="4" t="s">
        <v>20</v>
      </c>
      <c r="C18" s="13">
        <v>39157</v>
      </c>
      <c r="D18" s="13">
        <v>13360</v>
      </c>
      <c r="E18" s="5">
        <f t="shared" si="0"/>
        <v>0.34119059172050975</v>
      </c>
      <c r="F18" s="25">
        <f t="shared" si="1"/>
        <v>13</v>
      </c>
      <c r="G18" s="26">
        <v>0.231</v>
      </c>
      <c r="H18" s="25">
        <f t="shared" si="2"/>
        <v>31</v>
      </c>
      <c r="I18" s="26">
        <f t="shared" si="3"/>
        <v>0.11019059172050974</v>
      </c>
      <c r="J18" s="25">
        <f t="shared" si="4"/>
        <v>4</v>
      </c>
    </row>
    <row r="19" spans="1:10" ht="18" customHeight="1">
      <c r="A19" s="4">
        <v>280164</v>
      </c>
      <c r="B19" s="4" t="s">
        <v>46</v>
      </c>
      <c r="C19" s="13">
        <v>16175</v>
      </c>
      <c r="D19" s="13">
        <v>3675</v>
      </c>
      <c r="E19" s="5">
        <f t="shared" si="0"/>
        <v>0.22720247295208656</v>
      </c>
      <c r="F19" s="25">
        <f t="shared" si="1"/>
        <v>36</v>
      </c>
      <c r="G19" s="26">
        <v>0.21</v>
      </c>
      <c r="H19" s="25">
        <f t="shared" si="2"/>
        <v>37</v>
      </c>
      <c r="I19" s="26">
        <f t="shared" si="3"/>
        <v>0.017202472952086573</v>
      </c>
      <c r="J19" s="25">
        <f t="shared" si="4"/>
        <v>19</v>
      </c>
    </row>
    <row r="20" spans="1:10" ht="18" customHeight="1">
      <c r="A20" s="4">
        <v>280172</v>
      </c>
      <c r="B20" s="4" t="s">
        <v>22</v>
      </c>
      <c r="C20" s="13">
        <v>17205</v>
      </c>
      <c r="D20" s="13">
        <v>3303</v>
      </c>
      <c r="E20" s="5">
        <f t="shared" si="0"/>
        <v>0.1919790758500436</v>
      </c>
      <c r="F20" s="25">
        <f t="shared" si="1"/>
        <v>40</v>
      </c>
      <c r="G20" s="26">
        <v>0.236</v>
      </c>
      <c r="H20" s="25">
        <f t="shared" si="2"/>
        <v>28</v>
      </c>
      <c r="I20" s="26">
        <f t="shared" si="3"/>
        <v>-0.0440209241499564</v>
      </c>
      <c r="J20" s="25">
        <f t="shared" si="4"/>
        <v>37</v>
      </c>
    </row>
    <row r="21" spans="1:10" ht="18" customHeight="1">
      <c r="A21" s="4">
        <v>280180</v>
      </c>
      <c r="B21" s="4" t="s">
        <v>37</v>
      </c>
      <c r="C21" s="13">
        <v>31063</v>
      </c>
      <c r="D21" s="13">
        <v>12103</v>
      </c>
      <c r="E21" s="5">
        <f t="shared" si="0"/>
        <v>0.38962753114637994</v>
      </c>
      <c r="F21" s="25">
        <f t="shared" si="1"/>
        <v>4</v>
      </c>
      <c r="G21" s="26">
        <v>0.304</v>
      </c>
      <c r="H21" s="25">
        <f t="shared" si="2"/>
        <v>17</v>
      </c>
      <c r="I21" s="26">
        <f t="shared" si="3"/>
        <v>0.08562753114637994</v>
      </c>
      <c r="J21" s="25">
        <f t="shared" si="4"/>
        <v>7</v>
      </c>
    </row>
    <row r="22" spans="1:10" ht="18" customHeight="1">
      <c r="A22" s="4">
        <v>280198</v>
      </c>
      <c r="B22" s="4" t="s">
        <v>12</v>
      </c>
      <c r="C22" s="13">
        <v>9176</v>
      </c>
      <c r="D22" s="13">
        <v>2213</v>
      </c>
      <c r="E22" s="5">
        <f t="shared" si="0"/>
        <v>0.24117262423714037</v>
      </c>
      <c r="F22" s="25">
        <f t="shared" si="1"/>
        <v>33</v>
      </c>
      <c r="G22" s="26">
        <v>0.191</v>
      </c>
      <c r="H22" s="25">
        <f t="shared" si="2"/>
        <v>39</v>
      </c>
      <c r="I22" s="26">
        <f t="shared" si="3"/>
        <v>0.05017262423714036</v>
      </c>
      <c r="J22" s="25">
        <f t="shared" si="4"/>
        <v>12</v>
      </c>
    </row>
    <row r="23" spans="1:10" ht="18" customHeight="1">
      <c r="A23" s="4">
        <v>280206</v>
      </c>
      <c r="B23" s="4" t="s">
        <v>23</v>
      </c>
      <c r="C23" s="13">
        <v>14340</v>
      </c>
      <c r="D23" s="13">
        <v>4536</v>
      </c>
      <c r="E23" s="5">
        <f t="shared" si="0"/>
        <v>0.3163179916317992</v>
      </c>
      <c r="F23" s="25">
        <f t="shared" si="1"/>
        <v>19</v>
      </c>
      <c r="G23" s="26">
        <v>0.345</v>
      </c>
      <c r="H23" s="25">
        <f t="shared" si="2"/>
        <v>6</v>
      </c>
      <c r="I23" s="26">
        <f t="shared" si="3"/>
        <v>-0.028682008368200784</v>
      </c>
      <c r="J23" s="25">
        <f t="shared" si="4"/>
        <v>31</v>
      </c>
    </row>
    <row r="24" spans="1:10" ht="18" customHeight="1">
      <c r="A24" s="4">
        <v>280214</v>
      </c>
      <c r="B24" s="4" t="s">
        <v>32</v>
      </c>
      <c r="C24" s="13">
        <v>9015</v>
      </c>
      <c r="D24" s="13">
        <v>2231</v>
      </c>
      <c r="E24" s="5">
        <f t="shared" si="0"/>
        <v>0.24747642817526344</v>
      </c>
      <c r="F24" s="25">
        <f t="shared" si="1"/>
        <v>32</v>
      </c>
      <c r="G24" s="26">
        <v>0.224</v>
      </c>
      <c r="H24" s="25">
        <f t="shared" si="2"/>
        <v>33</v>
      </c>
      <c r="I24" s="26">
        <f t="shared" si="3"/>
        <v>0.023476428175263436</v>
      </c>
      <c r="J24" s="25">
        <f t="shared" si="4"/>
        <v>17</v>
      </c>
    </row>
    <row r="25" spans="1:10" ht="18" customHeight="1">
      <c r="A25" s="4">
        <v>280222</v>
      </c>
      <c r="B25" s="4" t="s">
        <v>29</v>
      </c>
      <c r="C25" s="13">
        <v>4828</v>
      </c>
      <c r="D25" s="13">
        <v>1889</v>
      </c>
      <c r="E25" s="5">
        <f t="shared" si="0"/>
        <v>0.3912593206296603</v>
      </c>
      <c r="F25" s="25">
        <f t="shared" si="1"/>
        <v>3</v>
      </c>
      <c r="G25" s="26">
        <v>0.366</v>
      </c>
      <c r="H25" s="25">
        <f t="shared" si="2"/>
        <v>5</v>
      </c>
      <c r="I25" s="26">
        <f t="shared" si="3"/>
        <v>0.025259320629660298</v>
      </c>
      <c r="J25" s="25">
        <f t="shared" si="4"/>
        <v>15</v>
      </c>
    </row>
    <row r="26" spans="1:10" ht="18" customHeight="1">
      <c r="A26" s="4">
        <v>280248</v>
      </c>
      <c r="B26" s="4" t="s">
        <v>45</v>
      </c>
      <c r="C26" s="13">
        <v>6317</v>
      </c>
      <c r="D26" s="13">
        <v>1943</v>
      </c>
      <c r="E26" s="5">
        <f t="shared" si="0"/>
        <v>0.30758271331328163</v>
      </c>
      <c r="F26" s="25">
        <f t="shared" si="1"/>
        <v>22</v>
      </c>
      <c r="G26" s="26">
        <v>0.322</v>
      </c>
      <c r="H26" s="25">
        <f t="shared" si="2"/>
        <v>12</v>
      </c>
      <c r="I26" s="26">
        <f t="shared" si="3"/>
        <v>-0.014417286686718378</v>
      </c>
      <c r="J26" s="25">
        <f t="shared" si="4"/>
        <v>28</v>
      </c>
    </row>
    <row r="27" spans="1:10" ht="18" customHeight="1">
      <c r="A27" s="4">
        <v>280271</v>
      </c>
      <c r="B27" s="4" t="s">
        <v>50</v>
      </c>
      <c r="C27" s="13">
        <v>4689</v>
      </c>
      <c r="D27" s="13">
        <v>1674</v>
      </c>
      <c r="E27" s="5">
        <f t="shared" si="0"/>
        <v>0.3570057581573896</v>
      </c>
      <c r="F27" s="25">
        <f t="shared" si="1"/>
        <v>12</v>
      </c>
      <c r="G27" s="26">
        <v>0.45</v>
      </c>
      <c r="H27" s="25">
        <f t="shared" si="2"/>
        <v>1</v>
      </c>
      <c r="I27" s="26">
        <f t="shared" si="3"/>
        <v>-0.0929942418426104</v>
      </c>
      <c r="J27" s="25">
        <f t="shared" si="4"/>
        <v>41</v>
      </c>
    </row>
    <row r="28" spans="1:10" ht="18" customHeight="1">
      <c r="A28" s="4">
        <v>280313</v>
      </c>
      <c r="B28" s="4" t="s">
        <v>11</v>
      </c>
      <c r="C28" s="13">
        <v>5657</v>
      </c>
      <c r="D28" s="13">
        <v>1588</v>
      </c>
      <c r="E28" s="5">
        <f t="shared" si="0"/>
        <v>0.28071415944847095</v>
      </c>
      <c r="F28" s="25">
        <f t="shared" si="1"/>
        <v>27</v>
      </c>
      <c r="G28" s="26">
        <v>0.306</v>
      </c>
      <c r="H28" s="25">
        <f t="shared" si="2"/>
        <v>15</v>
      </c>
      <c r="I28" s="26">
        <f t="shared" si="3"/>
        <v>-0.02528584055152905</v>
      </c>
      <c r="J28" s="25">
        <f t="shared" si="4"/>
        <v>30</v>
      </c>
    </row>
    <row r="29" spans="1:10" ht="18" customHeight="1">
      <c r="A29" s="4">
        <v>280321</v>
      </c>
      <c r="B29" s="4" t="s">
        <v>41</v>
      </c>
      <c r="C29" s="13">
        <v>6331</v>
      </c>
      <c r="D29" s="13">
        <v>1832</v>
      </c>
      <c r="E29" s="5">
        <f t="shared" si="0"/>
        <v>0.2893697678091929</v>
      </c>
      <c r="F29" s="25">
        <f t="shared" si="1"/>
        <v>26</v>
      </c>
      <c r="G29" s="26">
        <v>0.3</v>
      </c>
      <c r="H29" s="25">
        <f t="shared" si="2"/>
        <v>19</v>
      </c>
      <c r="I29" s="26">
        <f t="shared" si="3"/>
        <v>-0.01063023219080711</v>
      </c>
      <c r="J29" s="25">
        <f t="shared" si="4"/>
        <v>26</v>
      </c>
    </row>
    <row r="30" spans="1:10" ht="18" customHeight="1">
      <c r="A30" s="4">
        <v>280370</v>
      </c>
      <c r="B30" s="4" t="s">
        <v>16</v>
      </c>
      <c r="C30" s="13">
        <v>2706</v>
      </c>
      <c r="D30" s="13">
        <v>858</v>
      </c>
      <c r="E30" s="5">
        <f t="shared" si="0"/>
        <v>0.3170731707317073</v>
      </c>
      <c r="F30" s="25">
        <f t="shared" si="1"/>
        <v>17</v>
      </c>
      <c r="G30" s="26">
        <v>0.317</v>
      </c>
      <c r="H30" s="25">
        <f t="shared" si="2"/>
        <v>13</v>
      </c>
      <c r="I30" s="26">
        <f t="shared" si="3"/>
        <v>7.317073170731714E-05</v>
      </c>
      <c r="J30" s="25">
        <f t="shared" si="4"/>
        <v>24</v>
      </c>
    </row>
    <row r="31" spans="1:10" ht="18" customHeight="1">
      <c r="A31" s="4">
        <v>280396</v>
      </c>
      <c r="B31" s="4" t="s">
        <v>24</v>
      </c>
      <c r="C31" s="13">
        <v>3550</v>
      </c>
      <c r="D31" s="13">
        <v>1088</v>
      </c>
      <c r="E31" s="5">
        <f t="shared" si="0"/>
        <v>0.3064788732394366</v>
      </c>
      <c r="F31" s="25">
        <f t="shared" si="1"/>
        <v>24</v>
      </c>
      <c r="G31" s="26">
        <v>0.283</v>
      </c>
      <c r="H31" s="25">
        <f t="shared" si="2"/>
        <v>22</v>
      </c>
      <c r="I31" s="26">
        <f t="shared" si="3"/>
        <v>0.02347887323943665</v>
      </c>
      <c r="J31" s="25">
        <f t="shared" si="4"/>
        <v>16</v>
      </c>
    </row>
    <row r="32" spans="1:10" ht="18" customHeight="1">
      <c r="A32" s="4">
        <v>280404</v>
      </c>
      <c r="B32" s="4" t="s">
        <v>38</v>
      </c>
      <c r="C32" s="13">
        <v>2381</v>
      </c>
      <c r="D32" s="13">
        <v>916</v>
      </c>
      <c r="E32" s="5">
        <f t="shared" si="0"/>
        <v>0.38471230575388493</v>
      </c>
      <c r="F32" s="25">
        <f t="shared" si="1"/>
        <v>6</v>
      </c>
      <c r="G32" s="26">
        <v>0.449</v>
      </c>
      <c r="H32" s="25">
        <f t="shared" si="2"/>
        <v>2</v>
      </c>
      <c r="I32" s="26">
        <f t="shared" si="3"/>
        <v>-0.06428769424611508</v>
      </c>
      <c r="J32" s="25">
        <f t="shared" si="4"/>
        <v>40</v>
      </c>
    </row>
    <row r="33" spans="1:10" ht="18" customHeight="1">
      <c r="A33" s="4">
        <v>280420</v>
      </c>
      <c r="B33" s="4" t="s">
        <v>17</v>
      </c>
      <c r="C33" s="13">
        <v>5477</v>
      </c>
      <c r="D33" s="13">
        <v>1125</v>
      </c>
      <c r="E33" s="5">
        <f t="shared" si="0"/>
        <v>0.2054044184772686</v>
      </c>
      <c r="F33" s="25">
        <f t="shared" si="1"/>
        <v>39</v>
      </c>
      <c r="G33" s="26">
        <v>0.217</v>
      </c>
      <c r="H33" s="25">
        <f t="shared" si="2"/>
        <v>35</v>
      </c>
      <c r="I33" s="26">
        <f t="shared" si="3"/>
        <v>-0.011595581522731407</v>
      </c>
      <c r="J33" s="25">
        <f t="shared" si="4"/>
        <v>27</v>
      </c>
    </row>
    <row r="34" spans="1:10" ht="18" customHeight="1">
      <c r="A34" s="4">
        <v>280438</v>
      </c>
      <c r="B34" s="4" t="s">
        <v>35</v>
      </c>
      <c r="C34" s="13">
        <v>15013</v>
      </c>
      <c r="D34" s="13">
        <v>3352</v>
      </c>
      <c r="E34" s="5">
        <f t="shared" si="0"/>
        <v>0.2232731632585093</v>
      </c>
      <c r="F34" s="25">
        <f t="shared" si="1"/>
        <v>37</v>
      </c>
      <c r="G34" s="26">
        <v>0.252</v>
      </c>
      <c r="H34" s="25">
        <f t="shared" si="2"/>
        <v>26</v>
      </c>
      <c r="I34" s="26">
        <f t="shared" si="3"/>
        <v>-0.028726836741490708</v>
      </c>
      <c r="J34" s="25">
        <f t="shared" si="4"/>
        <v>32</v>
      </c>
    </row>
    <row r="35" spans="1:10" ht="18" customHeight="1">
      <c r="A35" s="4">
        <v>280453</v>
      </c>
      <c r="B35" s="4" t="s">
        <v>43</v>
      </c>
      <c r="C35" s="13">
        <v>3538</v>
      </c>
      <c r="D35" s="13">
        <v>1459</v>
      </c>
      <c r="E35" s="5">
        <f t="shared" si="0"/>
        <v>0.4123798756359525</v>
      </c>
      <c r="F35" s="25">
        <f t="shared" si="1"/>
        <v>1</v>
      </c>
      <c r="G35" s="26">
        <v>0.216</v>
      </c>
      <c r="H35" s="25">
        <f t="shared" si="2"/>
        <v>36</v>
      </c>
      <c r="I35" s="26">
        <f t="shared" si="3"/>
        <v>0.19637987563595252</v>
      </c>
      <c r="J35" s="25">
        <f t="shared" si="4"/>
        <v>1</v>
      </c>
    </row>
    <row r="36" spans="1:10" ht="18" customHeight="1">
      <c r="A36" s="4">
        <v>280461</v>
      </c>
      <c r="B36" s="4" t="s">
        <v>42</v>
      </c>
      <c r="C36" s="13">
        <v>3761</v>
      </c>
      <c r="D36" s="13">
        <v>939</v>
      </c>
      <c r="E36" s="5">
        <f t="shared" si="0"/>
        <v>0.24966764158468494</v>
      </c>
      <c r="F36" s="25">
        <f t="shared" si="1"/>
        <v>30</v>
      </c>
      <c r="G36" s="26">
        <v>0.293</v>
      </c>
      <c r="H36" s="25">
        <f t="shared" si="2"/>
        <v>20</v>
      </c>
      <c r="I36" s="26">
        <f t="shared" si="3"/>
        <v>-0.04333235841531505</v>
      </c>
      <c r="J36" s="25">
        <f t="shared" si="4"/>
        <v>36</v>
      </c>
    </row>
    <row r="37" spans="1:10" ht="18" customHeight="1">
      <c r="A37" s="4">
        <v>280503</v>
      </c>
      <c r="B37" s="4" t="s">
        <v>18</v>
      </c>
      <c r="C37" s="13">
        <v>8445</v>
      </c>
      <c r="D37" s="13">
        <v>3073</v>
      </c>
      <c r="E37" s="5">
        <f t="shared" si="0"/>
        <v>0.36388395500296034</v>
      </c>
      <c r="F37" s="25">
        <f t="shared" si="1"/>
        <v>10</v>
      </c>
      <c r="G37" s="26">
        <v>0.419</v>
      </c>
      <c r="H37" s="25">
        <f t="shared" si="2"/>
        <v>3</v>
      </c>
      <c r="I37" s="26">
        <f t="shared" si="3"/>
        <v>-0.05511604499703965</v>
      </c>
      <c r="J37" s="25">
        <f t="shared" si="4"/>
        <v>39</v>
      </c>
    </row>
    <row r="38" spans="1:10" ht="18" customHeight="1">
      <c r="A38" s="4">
        <v>280578</v>
      </c>
      <c r="B38" s="4" t="s">
        <v>15</v>
      </c>
      <c r="C38" s="13">
        <v>4670</v>
      </c>
      <c r="D38" s="13">
        <v>1725</v>
      </c>
      <c r="E38" s="5">
        <f t="shared" si="0"/>
        <v>0.3693790149892934</v>
      </c>
      <c r="F38" s="25">
        <f t="shared" si="1"/>
        <v>9</v>
      </c>
      <c r="G38" s="26">
        <v>0.389</v>
      </c>
      <c r="H38" s="25">
        <f t="shared" si="2"/>
        <v>4</v>
      </c>
      <c r="I38" s="26">
        <f t="shared" si="3"/>
        <v>-0.019620985010706637</v>
      </c>
      <c r="J38" s="25">
        <f t="shared" si="4"/>
        <v>29</v>
      </c>
    </row>
    <row r="39" spans="1:10" ht="18" customHeight="1">
      <c r="A39" s="4">
        <v>280628</v>
      </c>
      <c r="B39" s="4" t="s">
        <v>44</v>
      </c>
      <c r="C39" s="13">
        <v>3647</v>
      </c>
      <c r="D39" s="13">
        <v>1223</v>
      </c>
      <c r="E39" s="5">
        <f t="shared" si="0"/>
        <v>0.33534411845352347</v>
      </c>
      <c r="F39" s="25">
        <f t="shared" si="1"/>
        <v>16</v>
      </c>
      <c r="G39" s="26">
        <v>0.305</v>
      </c>
      <c r="H39" s="25">
        <f t="shared" si="2"/>
        <v>16</v>
      </c>
      <c r="I39" s="26">
        <f t="shared" si="3"/>
        <v>0.030344118453523472</v>
      </c>
      <c r="J39" s="25">
        <f t="shared" si="4"/>
        <v>14</v>
      </c>
    </row>
    <row r="40" spans="1:10" ht="18" customHeight="1">
      <c r="A40" s="4">
        <v>280651</v>
      </c>
      <c r="B40" s="4" t="s">
        <v>48</v>
      </c>
      <c r="C40" s="13">
        <v>5165</v>
      </c>
      <c r="D40" s="13">
        <v>1864</v>
      </c>
      <c r="E40" s="5">
        <f t="shared" si="0"/>
        <v>0.36089060987415295</v>
      </c>
      <c r="F40" s="25">
        <f t="shared" si="1"/>
        <v>11</v>
      </c>
      <c r="G40" s="26">
        <v>0.342</v>
      </c>
      <c r="H40" s="25">
        <f t="shared" si="2"/>
        <v>7</v>
      </c>
      <c r="I40" s="26">
        <f t="shared" si="3"/>
        <v>0.01889060987415292</v>
      </c>
      <c r="J40" s="25">
        <f t="shared" si="4"/>
        <v>18</v>
      </c>
    </row>
    <row r="41" spans="1:10" ht="18" customHeight="1">
      <c r="A41" s="4">
        <v>280701</v>
      </c>
      <c r="B41" s="4" t="s">
        <v>47</v>
      </c>
      <c r="C41" s="13">
        <v>5929</v>
      </c>
      <c r="D41" s="13">
        <v>1387</v>
      </c>
      <c r="E41" s="5">
        <f t="shared" si="0"/>
        <v>0.23393489627255862</v>
      </c>
      <c r="F41" s="25">
        <f t="shared" si="1"/>
        <v>35</v>
      </c>
      <c r="G41" s="26">
        <v>0.275</v>
      </c>
      <c r="H41" s="25">
        <f t="shared" si="2"/>
        <v>23</v>
      </c>
      <c r="I41" s="26">
        <f t="shared" si="3"/>
        <v>-0.041065103727441404</v>
      </c>
      <c r="J41" s="25">
        <f t="shared" si="4"/>
        <v>35</v>
      </c>
    </row>
    <row r="42" spans="1:10" ht="18" customHeight="1">
      <c r="A42" s="4">
        <v>280735</v>
      </c>
      <c r="B42" s="4" t="s">
        <v>27</v>
      </c>
      <c r="C42" s="13">
        <v>13074</v>
      </c>
      <c r="D42" s="13">
        <v>4914</v>
      </c>
      <c r="E42" s="5">
        <f t="shared" si="0"/>
        <v>0.3758604864616797</v>
      </c>
      <c r="F42" s="25">
        <f t="shared" si="1"/>
        <v>8</v>
      </c>
      <c r="G42" s="26">
        <v>0.236</v>
      </c>
      <c r="H42" s="25">
        <f t="shared" si="2"/>
        <v>28</v>
      </c>
      <c r="I42" s="26">
        <f t="shared" si="3"/>
        <v>0.1398604864616797</v>
      </c>
      <c r="J42" s="25">
        <f t="shared" si="4"/>
        <v>2</v>
      </c>
    </row>
    <row r="43" spans="1:10" ht="18" customHeight="1">
      <c r="A43" s="4">
        <v>280792</v>
      </c>
      <c r="B43" s="6" t="s">
        <v>49</v>
      </c>
      <c r="C43" s="13">
        <v>8195</v>
      </c>
      <c r="D43" s="13">
        <v>3234</v>
      </c>
      <c r="E43" s="5">
        <f t="shared" si="0"/>
        <v>0.3946308724832215</v>
      </c>
      <c r="F43" s="25">
        <f t="shared" si="1"/>
        <v>2</v>
      </c>
      <c r="G43" s="26">
        <v>0.314</v>
      </c>
      <c r="H43" s="25">
        <f t="shared" si="2"/>
        <v>14</v>
      </c>
      <c r="I43" s="26">
        <f t="shared" si="3"/>
        <v>0.08063087248322148</v>
      </c>
      <c r="J43" s="25">
        <f t="shared" si="4"/>
        <v>8</v>
      </c>
    </row>
    <row r="44" spans="1:10" ht="18" customHeight="1">
      <c r="A44" s="4">
        <v>280867</v>
      </c>
      <c r="B44" s="4" t="s">
        <v>51</v>
      </c>
      <c r="C44" s="13">
        <v>12313</v>
      </c>
      <c r="D44" s="13">
        <v>3049</v>
      </c>
      <c r="E44" s="5">
        <f t="shared" si="0"/>
        <v>0.24762446195078372</v>
      </c>
      <c r="F44" s="25">
        <f t="shared" si="1"/>
        <v>31</v>
      </c>
      <c r="G44" s="26">
        <v>0.254</v>
      </c>
      <c r="H44" s="25">
        <f t="shared" si="2"/>
        <v>25</v>
      </c>
      <c r="I44" s="26">
        <f t="shared" si="3"/>
        <v>-0.006375538049216284</v>
      </c>
      <c r="J44" s="25">
        <f t="shared" si="4"/>
        <v>25</v>
      </c>
    </row>
    <row r="45" spans="1:10" ht="18" customHeight="1">
      <c r="A45" s="4">
        <v>280933</v>
      </c>
      <c r="B45" s="4" t="s">
        <v>25</v>
      </c>
      <c r="C45" s="13">
        <v>12891</v>
      </c>
      <c r="D45" s="13">
        <v>4362</v>
      </c>
      <c r="E45" s="5">
        <f t="shared" si="0"/>
        <v>0.3383756108913195</v>
      </c>
      <c r="F45" s="25">
        <f t="shared" si="1"/>
        <v>14</v>
      </c>
      <c r="G45" s="26">
        <v>0.326</v>
      </c>
      <c r="H45" s="25">
        <f t="shared" si="2"/>
        <v>10</v>
      </c>
      <c r="I45" s="26">
        <f t="shared" si="3"/>
        <v>0.0123756108913195</v>
      </c>
      <c r="J45" s="25">
        <f t="shared" si="4"/>
        <v>20</v>
      </c>
    </row>
    <row r="46" spans="1:10" ht="18" customHeight="1">
      <c r="A46" s="4">
        <v>280958</v>
      </c>
      <c r="B46" s="4" t="s">
        <v>26</v>
      </c>
      <c r="C46" s="13">
        <v>18134</v>
      </c>
      <c r="D46" s="13">
        <v>5484</v>
      </c>
      <c r="E46" s="5">
        <f t="shared" si="0"/>
        <v>0.3024153523767509</v>
      </c>
      <c r="F46" s="25">
        <f t="shared" si="1"/>
        <v>25</v>
      </c>
      <c r="G46" s="26">
        <v>0.302</v>
      </c>
      <c r="H46" s="25">
        <f t="shared" si="2"/>
        <v>18</v>
      </c>
      <c r="I46" s="26">
        <f t="shared" si="3"/>
        <v>0.0004153523767508882</v>
      </c>
      <c r="J46" s="25">
        <f t="shared" si="4"/>
        <v>23</v>
      </c>
    </row>
    <row r="47" spans="1:10" ht="18" customHeight="1">
      <c r="A47" s="268"/>
      <c r="B47" s="268"/>
      <c r="C47" s="14">
        <f>SUM(C6:C46)</f>
        <v>996503</v>
      </c>
      <c r="D47" s="14">
        <f>SUM(D6:D46)</f>
        <v>290239</v>
      </c>
      <c r="E47" s="7">
        <f t="shared" si="0"/>
        <v>0.29125752757392603</v>
      </c>
      <c r="F47" s="7"/>
      <c r="G47" s="27">
        <v>0.242</v>
      </c>
      <c r="H47" s="28"/>
      <c r="I47" s="27">
        <f t="shared" si="3"/>
        <v>0.04925752757392604</v>
      </c>
      <c r="J47" s="28"/>
    </row>
    <row r="48" ht="13.5">
      <c r="I48" s="24"/>
    </row>
  </sheetData>
  <mergeCells count="12">
    <mergeCell ref="I2:I5"/>
    <mergeCell ref="J4:J5"/>
    <mergeCell ref="F4:F5"/>
    <mergeCell ref="H4:H5"/>
    <mergeCell ref="G2:G5"/>
    <mergeCell ref="C2:F2"/>
    <mergeCell ref="A47:B47"/>
    <mergeCell ref="C3:C5"/>
    <mergeCell ref="D3:D5"/>
    <mergeCell ref="E3:E5"/>
    <mergeCell ref="A2:A5"/>
    <mergeCell ref="B2:B5"/>
  </mergeCells>
  <printOptions/>
  <pageMargins left="0.75" right="0.75" top="0.5" bottom="0.5" header="0.3" footer="0.2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Q42" sqref="Q42"/>
    </sheetView>
  </sheetViews>
  <sheetFormatPr defaultColWidth="9.00390625" defaultRowHeight="13.5"/>
  <cols>
    <col min="1" max="1" width="7.50390625" style="1" customWidth="1"/>
    <col min="2" max="2" width="10.25390625" style="1" customWidth="1"/>
    <col min="3" max="3" width="9.25390625" style="15" bestFit="1" customWidth="1"/>
    <col min="4" max="4" width="8.875" style="15" hidden="1" customWidth="1"/>
    <col min="5" max="5" width="9.00390625" style="15" customWidth="1"/>
    <col min="6" max="6" width="9.00390625" style="3" customWidth="1"/>
    <col min="7" max="12" width="7.00390625" style="15" customWidth="1"/>
    <col min="13" max="13" width="6.875" style="1" customWidth="1"/>
    <col min="14" max="16384" width="9.00390625" style="1" customWidth="1"/>
  </cols>
  <sheetData>
    <row r="1" spans="1:10" ht="13.5">
      <c r="A1" s="16" t="s">
        <v>54</v>
      </c>
      <c r="J1" s="17" t="s">
        <v>55</v>
      </c>
    </row>
    <row r="2" spans="1:13" ht="13.5" customHeight="1">
      <c r="A2" s="348" t="s">
        <v>0</v>
      </c>
      <c r="B2" s="348" t="s">
        <v>1</v>
      </c>
      <c r="C2" s="8" t="s">
        <v>2</v>
      </c>
      <c r="D2" s="9"/>
      <c r="E2" s="251" t="s">
        <v>10</v>
      </c>
      <c r="F2" s="351" t="s">
        <v>52</v>
      </c>
      <c r="G2" s="352" t="s">
        <v>9</v>
      </c>
      <c r="H2" s="352"/>
      <c r="I2" s="352"/>
      <c r="J2" s="349" t="s">
        <v>4</v>
      </c>
      <c r="K2" s="349"/>
      <c r="L2" s="349"/>
      <c r="M2" s="223"/>
    </row>
    <row r="3" spans="1:13" ht="30.75" customHeight="1">
      <c r="A3" s="348"/>
      <c r="B3" s="348"/>
      <c r="C3" s="10"/>
      <c r="D3" s="11" t="s">
        <v>3</v>
      </c>
      <c r="E3" s="350"/>
      <c r="F3" s="254"/>
      <c r="G3" s="352"/>
      <c r="H3" s="352"/>
      <c r="I3" s="352"/>
      <c r="J3" s="349"/>
      <c r="K3" s="349"/>
      <c r="L3" s="349"/>
      <c r="M3" s="223"/>
    </row>
    <row r="4" spans="1:13" ht="13.5" customHeight="1">
      <c r="A4" s="348"/>
      <c r="B4" s="348"/>
      <c r="C4" s="12" t="s">
        <v>5</v>
      </c>
      <c r="D4" s="12" t="s">
        <v>5</v>
      </c>
      <c r="E4" s="12" t="s">
        <v>5</v>
      </c>
      <c r="F4" s="2" t="s">
        <v>53</v>
      </c>
      <c r="G4" s="12" t="s">
        <v>6</v>
      </c>
      <c r="H4" s="12" t="s">
        <v>7</v>
      </c>
      <c r="I4" s="12" t="s">
        <v>8</v>
      </c>
      <c r="J4" s="12" t="s">
        <v>6</v>
      </c>
      <c r="K4" s="12" t="s">
        <v>7</v>
      </c>
      <c r="L4" s="12" t="s">
        <v>8</v>
      </c>
      <c r="M4" s="18" t="s">
        <v>56</v>
      </c>
    </row>
    <row r="5" spans="1:13" ht="18.75" customHeight="1">
      <c r="A5" s="4">
        <v>280453</v>
      </c>
      <c r="B5" s="4" t="s">
        <v>43</v>
      </c>
      <c r="C5" s="13">
        <v>3538</v>
      </c>
      <c r="D5" s="13">
        <v>0</v>
      </c>
      <c r="E5" s="13">
        <v>1459</v>
      </c>
      <c r="F5" s="5">
        <f aca="true" t="shared" si="0" ref="F5:F46">E5/C5</f>
        <v>0.4123798756359525</v>
      </c>
      <c r="G5" s="13">
        <v>151</v>
      </c>
      <c r="H5" s="13">
        <v>59</v>
      </c>
      <c r="I5" s="13">
        <v>210</v>
      </c>
      <c r="J5" s="13">
        <v>27</v>
      </c>
      <c r="K5" s="13">
        <v>3</v>
      </c>
      <c r="L5" s="13">
        <v>30</v>
      </c>
      <c r="M5" s="19">
        <f>ROUND(L5/I5,3)</f>
        <v>0.143</v>
      </c>
    </row>
    <row r="6" spans="1:13" ht="18.75" customHeight="1">
      <c r="A6" s="4">
        <v>280792</v>
      </c>
      <c r="B6" s="6" t="s">
        <v>49</v>
      </c>
      <c r="C6" s="13">
        <v>8195</v>
      </c>
      <c r="D6" s="13">
        <v>240</v>
      </c>
      <c r="E6" s="13">
        <v>3234</v>
      </c>
      <c r="F6" s="5">
        <f t="shared" si="0"/>
        <v>0.3946308724832215</v>
      </c>
      <c r="G6" s="13">
        <v>286</v>
      </c>
      <c r="H6" s="13">
        <v>146</v>
      </c>
      <c r="I6" s="13">
        <v>432</v>
      </c>
      <c r="J6" s="13">
        <v>51</v>
      </c>
      <c r="K6" s="13">
        <v>13</v>
      </c>
      <c r="L6" s="13">
        <v>64</v>
      </c>
      <c r="M6" s="19">
        <f aca="true" t="shared" si="1" ref="M6:M46">ROUND(L6/I6,3)</f>
        <v>0.148</v>
      </c>
    </row>
    <row r="7" spans="1:13" ht="18.75" customHeight="1">
      <c r="A7" s="4">
        <v>280222</v>
      </c>
      <c r="B7" s="4" t="s">
        <v>29</v>
      </c>
      <c r="C7" s="13">
        <v>4828</v>
      </c>
      <c r="D7" s="13">
        <v>360</v>
      </c>
      <c r="E7" s="13">
        <v>1889</v>
      </c>
      <c r="F7" s="5">
        <f t="shared" si="0"/>
        <v>0.3912593206296603</v>
      </c>
      <c r="G7" s="13">
        <v>200</v>
      </c>
      <c r="H7" s="13">
        <v>53</v>
      </c>
      <c r="I7" s="13">
        <v>253</v>
      </c>
      <c r="J7" s="13">
        <v>37</v>
      </c>
      <c r="K7" s="13">
        <v>4</v>
      </c>
      <c r="L7" s="13">
        <v>41</v>
      </c>
      <c r="M7" s="19">
        <f t="shared" si="1"/>
        <v>0.162</v>
      </c>
    </row>
    <row r="8" spans="1:13" ht="18.75" customHeight="1">
      <c r="A8" s="4">
        <v>280180</v>
      </c>
      <c r="B8" s="4" t="s">
        <v>37</v>
      </c>
      <c r="C8" s="13">
        <v>31063</v>
      </c>
      <c r="D8" s="13">
        <v>2412</v>
      </c>
      <c r="E8" s="13">
        <v>12103</v>
      </c>
      <c r="F8" s="5">
        <f t="shared" si="0"/>
        <v>0.38962753114637994</v>
      </c>
      <c r="G8" s="13">
        <v>1302</v>
      </c>
      <c r="H8" s="13">
        <v>297</v>
      </c>
      <c r="I8" s="13">
        <v>1599</v>
      </c>
      <c r="J8" s="13">
        <v>278</v>
      </c>
      <c r="K8" s="13">
        <v>67</v>
      </c>
      <c r="L8" s="13">
        <v>345</v>
      </c>
      <c r="M8" s="19">
        <f t="shared" si="1"/>
        <v>0.216</v>
      </c>
    </row>
    <row r="9" spans="1:13" ht="18.75" customHeight="1">
      <c r="A9" s="4">
        <v>280099</v>
      </c>
      <c r="B9" s="4" t="s">
        <v>30</v>
      </c>
      <c r="C9" s="13">
        <v>6765</v>
      </c>
      <c r="D9" s="13">
        <v>0</v>
      </c>
      <c r="E9" s="13">
        <v>2633</v>
      </c>
      <c r="F9" s="5">
        <f t="shared" si="0"/>
        <v>0.3892091648189209</v>
      </c>
      <c r="G9" s="13">
        <v>264</v>
      </c>
      <c r="H9" s="13">
        <v>67</v>
      </c>
      <c r="I9" s="13">
        <v>331</v>
      </c>
      <c r="J9" s="13">
        <v>211</v>
      </c>
      <c r="K9" s="13">
        <v>7</v>
      </c>
      <c r="L9" s="13">
        <v>218</v>
      </c>
      <c r="M9" s="19">
        <f t="shared" si="1"/>
        <v>0.659</v>
      </c>
    </row>
    <row r="10" spans="1:13" ht="18.75" customHeight="1">
      <c r="A10" s="4">
        <v>280404</v>
      </c>
      <c r="B10" s="4" t="s">
        <v>38</v>
      </c>
      <c r="C10" s="13">
        <v>2381</v>
      </c>
      <c r="D10" s="13">
        <v>0</v>
      </c>
      <c r="E10" s="13">
        <v>916</v>
      </c>
      <c r="F10" s="5">
        <f t="shared" si="0"/>
        <v>0.38471230575388493</v>
      </c>
      <c r="G10" s="13">
        <v>95</v>
      </c>
      <c r="H10" s="13">
        <v>34</v>
      </c>
      <c r="I10" s="13">
        <v>129</v>
      </c>
      <c r="J10" s="13">
        <v>32</v>
      </c>
      <c r="K10" s="13">
        <v>9</v>
      </c>
      <c r="L10" s="13">
        <v>41</v>
      </c>
      <c r="M10" s="19">
        <f t="shared" si="1"/>
        <v>0.318</v>
      </c>
    </row>
    <row r="11" spans="1:13" ht="18.75" customHeight="1">
      <c r="A11" s="4">
        <v>280032</v>
      </c>
      <c r="B11" s="4" t="s">
        <v>34</v>
      </c>
      <c r="C11" s="13">
        <v>90883</v>
      </c>
      <c r="D11" s="13">
        <v>5058</v>
      </c>
      <c r="E11" s="13">
        <v>34532</v>
      </c>
      <c r="F11" s="5">
        <f t="shared" si="0"/>
        <v>0.3799610488210116</v>
      </c>
      <c r="G11" s="13">
        <v>4448</v>
      </c>
      <c r="H11" s="13">
        <v>1464</v>
      </c>
      <c r="I11" s="13">
        <v>5912</v>
      </c>
      <c r="J11" s="13">
        <v>2213</v>
      </c>
      <c r="K11" s="13">
        <v>765</v>
      </c>
      <c r="L11" s="13">
        <v>2978</v>
      </c>
      <c r="M11" s="19">
        <f t="shared" si="1"/>
        <v>0.504</v>
      </c>
    </row>
    <row r="12" spans="1:13" ht="18.75" customHeight="1">
      <c r="A12" s="4">
        <v>280735</v>
      </c>
      <c r="B12" s="4" t="s">
        <v>27</v>
      </c>
      <c r="C12" s="13">
        <v>13074</v>
      </c>
      <c r="D12" s="13">
        <v>881</v>
      </c>
      <c r="E12" s="13">
        <v>4914</v>
      </c>
      <c r="F12" s="5">
        <f t="shared" si="0"/>
        <v>0.3758604864616797</v>
      </c>
      <c r="G12" s="13">
        <v>532</v>
      </c>
      <c r="H12" s="13">
        <v>229</v>
      </c>
      <c r="I12" s="13">
        <v>761</v>
      </c>
      <c r="J12" s="13">
        <v>192</v>
      </c>
      <c r="K12" s="13">
        <v>75</v>
      </c>
      <c r="L12" s="13">
        <v>267</v>
      </c>
      <c r="M12" s="19">
        <f t="shared" si="1"/>
        <v>0.351</v>
      </c>
    </row>
    <row r="13" spans="1:13" ht="18.75" customHeight="1">
      <c r="A13" s="4">
        <v>280578</v>
      </c>
      <c r="B13" s="4" t="s">
        <v>15</v>
      </c>
      <c r="C13" s="13">
        <v>4670</v>
      </c>
      <c r="D13" s="13">
        <v>290</v>
      </c>
      <c r="E13" s="13">
        <v>1725</v>
      </c>
      <c r="F13" s="5">
        <f t="shared" si="0"/>
        <v>0.3693790149892934</v>
      </c>
      <c r="G13" s="13">
        <v>172</v>
      </c>
      <c r="H13" s="13">
        <v>97</v>
      </c>
      <c r="I13" s="13">
        <v>269</v>
      </c>
      <c r="J13" s="13">
        <v>83</v>
      </c>
      <c r="K13" s="13">
        <v>44</v>
      </c>
      <c r="L13" s="13">
        <v>127</v>
      </c>
      <c r="M13" s="19">
        <f t="shared" si="1"/>
        <v>0.472</v>
      </c>
    </row>
    <row r="14" spans="1:13" ht="18.75" customHeight="1">
      <c r="A14" s="4">
        <v>280503</v>
      </c>
      <c r="B14" s="4" t="s">
        <v>18</v>
      </c>
      <c r="C14" s="13">
        <v>8445</v>
      </c>
      <c r="D14" s="13">
        <v>0</v>
      </c>
      <c r="E14" s="13">
        <v>3073</v>
      </c>
      <c r="F14" s="5">
        <f t="shared" si="0"/>
        <v>0.36388395500296034</v>
      </c>
      <c r="G14" s="13">
        <v>315</v>
      </c>
      <c r="H14" s="13">
        <v>148</v>
      </c>
      <c r="I14" s="13">
        <v>463</v>
      </c>
      <c r="J14" s="13">
        <v>252</v>
      </c>
      <c r="K14" s="13">
        <v>78</v>
      </c>
      <c r="L14" s="13">
        <v>330</v>
      </c>
      <c r="M14" s="19">
        <f t="shared" si="1"/>
        <v>0.713</v>
      </c>
    </row>
    <row r="15" spans="1:13" ht="18.75" customHeight="1">
      <c r="A15" s="4">
        <v>280651</v>
      </c>
      <c r="B15" s="4" t="s">
        <v>48</v>
      </c>
      <c r="C15" s="13">
        <v>5165</v>
      </c>
      <c r="D15" s="13">
        <v>0</v>
      </c>
      <c r="E15" s="13">
        <v>1864</v>
      </c>
      <c r="F15" s="5">
        <f t="shared" si="0"/>
        <v>0.36089060987415295</v>
      </c>
      <c r="G15" s="13">
        <v>210</v>
      </c>
      <c r="H15" s="13">
        <v>80</v>
      </c>
      <c r="I15" s="13">
        <v>290</v>
      </c>
      <c r="J15" s="13">
        <v>45</v>
      </c>
      <c r="K15" s="13">
        <v>13</v>
      </c>
      <c r="L15" s="13">
        <v>58</v>
      </c>
      <c r="M15" s="19">
        <f t="shared" si="1"/>
        <v>0.2</v>
      </c>
    </row>
    <row r="16" spans="1:13" ht="18.75" customHeight="1">
      <c r="A16" s="4">
        <v>280271</v>
      </c>
      <c r="B16" s="4" t="s">
        <v>50</v>
      </c>
      <c r="C16" s="13">
        <v>4689</v>
      </c>
      <c r="D16" s="13">
        <v>565</v>
      </c>
      <c r="E16" s="13">
        <v>1674</v>
      </c>
      <c r="F16" s="5">
        <f t="shared" si="0"/>
        <v>0.3570057581573896</v>
      </c>
      <c r="G16" s="13">
        <v>89</v>
      </c>
      <c r="H16" s="13">
        <v>182</v>
      </c>
      <c r="I16" s="13">
        <v>271</v>
      </c>
      <c r="J16" s="13">
        <v>37</v>
      </c>
      <c r="K16" s="13">
        <v>5</v>
      </c>
      <c r="L16" s="13">
        <v>42</v>
      </c>
      <c r="M16" s="19">
        <f t="shared" si="1"/>
        <v>0.155</v>
      </c>
    </row>
    <row r="17" spans="1:13" ht="18.75" customHeight="1">
      <c r="A17" s="4">
        <v>280156</v>
      </c>
      <c r="B17" s="4" t="s">
        <v>20</v>
      </c>
      <c r="C17" s="13">
        <v>39157</v>
      </c>
      <c r="D17" s="13">
        <v>2421</v>
      </c>
      <c r="E17" s="13">
        <v>13360</v>
      </c>
      <c r="F17" s="5">
        <f t="shared" si="0"/>
        <v>0.34119059172050975</v>
      </c>
      <c r="G17" s="13">
        <v>1272</v>
      </c>
      <c r="H17" s="13">
        <v>361</v>
      </c>
      <c r="I17" s="13">
        <v>1633</v>
      </c>
      <c r="J17" s="13">
        <v>173</v>
      </c>
      <c r="K17" s="13">
        <v>17</v>
      </c>
      <c r="L17" s="13">
        <v>190</v>
      </c>
      <c r="M17" s="19">
        <f t="shared" si="1"/>
        <v>0.116</v>
      </c>
    </row>
    <row r="18" spans="1:13" ht="18.75" customHeight="1">
      <c r="A18" s="4">
        <v>280933</v>
      </c>
      <c r="B18" s="4" t="s">
        <v>25</v>
      </c>
      <c r="C18" s="13">
        <v>12891</v>
      </c>
      <c r="D18" s="13">
        <v>0</v>
      </c>
      <c r="E18" s="13">
        <v>4362</v>
      </c>
      <c r="F18" s="5">
        <f t="shared" si="0"/>
        <v>0.3383756108913195</v>
      </c>
      <c r="G18" s="13">
        <v>350</v>
      </c>
      <c r="H18" s="13">
        <v>215</v>
      </c>
      <c r="I18" s="13">
        <v>565</v>
      </c>
      <c r="J18" s="13">
        <v>230</v>
      </c>
      <c r="K18" s="13">
        <v>121</v>
      </c>
      <c r="L18" s="13">
        <v>351</v>
      </c>
      <c r="M18" s="19">
        <f t="shared" si="1"/>
        <v>0.621</v>
      </c>
    </row>
    <row r="19" spans="1:13" ht="18.75" customHeight="1">
      <c r="A19" s="4">
        <v>280115</v>
      </c>
      <c r="B19" s="4" t="s">
        <v>33</v>
      </c>
      <c r="C19" s="13">
        <v>47011</v>
      </c>
      <c r="D19" s="13">
        <v>0</v>
      </c>
      <c r="E19" s="13">
        <v>15774</v>
      </c>
      <c r="F19" s="5">
        <f t="shared" si="0"/>
        <v>0.3355384909914701</v>
      </c>
      <c r="G19" s="13">
        <v>1640</v>
      </c>
      <c r="H19" s="13">
        <v>380</v>
      </c>
      <c r="I19" s="13">
        <v>2020</v>
      </c>
      <c r="J19" s="13">
        <v>394</v>
      </c>
      <c r="K19" s="13">
        <v>45</v>
      </c>
      <c r="L19" s="13">
        <v>439</v>
      </c>
      <c r="M19" s="19">
        <f t="shared" si="1"/>
        <v>0.217</v>
      </c>
    </row>
    <row r="20" spans="1:13" ht="18.75" customHeight="1">
      <c r="A20" s="4">
        <v>280628</v>
      </c>
      <c r="B20" s="4" t="s">
        <v>44</v>
      </c>
      <c r="C20" s="13">
        <v>3647</v>
      </c>
      <c r="D20" s="13">
        <v>295</v>
      </c>
      <c r="E20" s="13">
        <v>1223</v>
      </c>
      <c r="F20" s="5">
        <f t="shared" si="0"/>
        <v>0.33534411845352347</v>
      </c>
      <c r="G20" s="13">
        <v>154</v>
      </c>
      <c r="H20" s="13">
        <v>66</v>
      </c>
      <c r="I20" s="13">
        <v>220</v>
      </c>
      <c r="J20" s="13">
        <v>26</v>
      </c>
      <c r="K20" s="13">
        <v>16</v>
      </c>
      <c r="L20" s="13">
        <v>42</v>
      </c>
      <c r="M20" s="19">
        <f t="shared" si="1"/>
        <v>0.191</v>
      </c>
    </row>
    <row r="21" spans="1:13" ht="18.75" customHeight="1">
      <c r="A21" s="4">
        <v>280370</v>
      </c>
      <c r="B21" s="4" t="s">
        <v>16</v>
      </c>
      <c r="C21" s="13">
        <v>2706</v>
      </c>
      <c r="D21" s="13">
        <v>384</v>
      </c>
      <c r="E21" s="13">
        <v>858</v>
      </c>
      <c r="F21" s="5">
        <f t="shared" si="0"/>
        <v>0.3170731707317073</v>
      </c>
      <c r="G21" s="13">
        <v>88</v>
      </c>
      <c r="H21" s="13">
        <v>29</v>
      </c>
      <c r="I21" s="13">
        <v>117</v>
      </c>
      <c r="J21" s="13">
        <v>39</v>
      </c>
      <c r="K21" s="13">
        <v>5</v>
      </c>
      <c r="L21" s="13">
        <v>44</v>
      </c>
      <c r="M21" s="19">
        <f t="shared" si="1"/>
        <v>0.376</v>
      </c>
    </row>
    <row r="22" spans="1:13" ht="18.75" customHeight="1">
      <c r="A22" s="4">
        <v>280065</v>
      </c>
      <c r="B22" s="4" t="s">
        <v>13</v>
      </c>
      <c r="C22" s="13">
        <v>10063</v>
      </c>
      <c r="D22" s="13">
        <v>164</v>
      </c>
      <c r="E22" s="13">
        <v>3184</v>
      </c>
      <c r="F22" s="5">
        <f t="shared" si="0"/>
        <v>0.31640663817946935</v>
      </c>
      <c r="G22" s="13">
        <v>299</v>
      </c>
      <c r="H22" s="13">
        <v>164</v>
      </c>
      <c r="I22" s="13">
        <v>463</v>
      </c>
      <c r="J22" s="13">
        <v>66</v>
      </c>
      <c r="K22" s="13">
        <v>30</v>
      </c>
      <c r="L22" s="13">
        <v>96</v>
      </c>
      <c r="M22" s="19">
        <f t="shared" si="1"/>
        <v>0.207</v>
      </c>
    </row>
    <row r="23" spans="1:13" ht="18.75" customHeight="1">
      <c r="A23" s="4">
        <v>280206</v>
      </c>
      <c r="B23" s="4" t="s">
        <v>23</v>
      </c>
      <c r="C23" s="13">
        <v>14340</v>
      </c>
      <c r="D23" s="13">
        <v>0</v>
      </c>
      <c r="E23" s="13">
        <v>4536</v>
      </c>
      <c r="F23" s="5">
        <f t="shared" si="0"/>
        <v>0.3163179916317992</v>
      </c>
      <c r="G23" s="13">
        <v>383</v>
      </c>
      <c r="H23" s="13">
        <v>121</v>
      </c>
      <c r="I23" s="13">
        <v>504</v>
      </c>
      <c r="J23" s="13">
        <v>81</v>
      </c>
      <c r="K23" s="13">
        <v>19</v>
      </c>
      <c r="L23" s="13">
        <v>100</v>
      </c>
      <c r="M23" s="19">
        <f t="shared" si="1"/>
        <v>0.198</v>
      </c>
    </row>
    <row r="24" spans="1:13" ht="18.75" customHeight="1">
      <c r="A24" s="4">
        <v>280131</v>
      </c>
      <c r="B24" s="4" t="s">
        <v>31</v>
      </c>
      <c r="C24" s="13">
        <v>9367</v>
      </c>
      <c r="D24" s="13">
        <v>0</v>
      </c>
      <c r="E24" s="13">
        <v>2910</v>
      </c>
      <c r="F24" s="5">
        <f t="shared" si="0"/>
        <v>0.31066510088608945</v>
      </c>
      <c r="G24" s="13">
        <v>321</v>
      </c>
      <c r="H24" s="13">
        <v>75</v>
      </c>
      <c r="I24" s="13">
        <v>396</v>
      </c>
      <c r="J24" s="13">
        <v>76</v>
      </c>
      <c r="K24" s="13">
        <v>14</v>
      </c>
      <c r="L24" s="13">
        <v>90</v>
      </c>
      <c r="M24" s="19">
        <f t="shared" si="1"/>
        <v>0.227</v>
      </c>
    </row>
    <row r="25" spans="1:13" ht="18.75" customHeight="1">
      <c r="A25" s="4">
        <v>280024</v>
      </c>
      <c r="B25" s="4" t="s">
        <v>40</v>
      </c>
      <c r="C25" s="13">
        <v>95545</v>
      </c>
      <c r="D25" s="13">
        <v>1736</v>
      </c>
      <c r="E25" s="13">
        <v>29398</v>
      </c>
      <c r="F25" s="5">
        <f t="shared" si="0"/>
        <v>0.30768747710502903</v>
      </c>
      <c r="G25" s="13">
        <v>2508</v>
      </c>
      <c r="H25" s="13">
        <v>826</v>
      </c>
      <c r="I25" s="13">
        <v>3334</v>
      </c>
      <c r="J25" s="13">
        <v>325</v>
      </c>
      <c r="K25" s="13">
        <v>68</v>
      </c>
      <c r="L25" s="13">
        <v>393</v>
      </c>
      <c r="M25" s="19">
        <f t="shared" si="1"/>
        <v>0.118</v>
      </c>
    </row>
    <row r="26" spans="1:13" ht="18.75" customHeight="1">
      <c r="A26" s="4">
        <v>280248</v>
      </c>
      <c r="B26" s="4" t="s">
        <v>45</v>
      </c>
      <c r="C26" s="13">
        <v>6317</v>
      </c>
      <c r="D26" s="13">
        <v>0</v>
      </c>
      <c r="E26" s="13">
        <v>1943</v>
      </c>
      <c r="F26" s="5">
        <f t="shared" si="0"/>
        <v>0.30758271331328163</v>
      </c>
      <c r="G26" s="13">
        <v>181</v>
      </c>
      <c r="H26" s="13">
        <v>79</v>
      </c>
      <c r="I26" s="13">
        <v>260</v>
      </c>
      <c r="J26" s="13">
        <v>21</v>
      </c>
      <c r="K26" s="13">
        <v>10</v>
      </c>
      <c r="L26" s="13">
        <v>31</v>
      </c>
      <c r="M26" s="19">
        <f t="shared" si="1"/>
        <v>0.119</v>
      </c>
    </row>
    <row r="27" spans="1:13" ht="18.75" customHeight="1">
      <c r="A27" s="4">
        <v>280073</v>
      </c>
      <c r="B27" s="4" t="s">
        <v>39</v>
      </c>
      <c r="C27" s="13">
        <v>15788</v>
      </c>
      <c r="D27" s="13">
        <v>76</v>
      </c>
      <c r="E27" s="13">
        <v>4856</v>
      </c>
      <c r="F27" s="5">
        <f t="shared" si="0"/>
        <v>0.3075753737015455</v>
      </c>
      <c r="G27" s="13">
        <v>497</v>
      </c>
      <c r="H27" s="13">
        <v>119</v>
      </c>
      <c r="I27" s="13">
        <v>606</v>
      </c>
      <c r="J27" s="13">
        <v>114</v>
      </c>
      <c r="K27" s="13">
        <v>23</v>
      </c>
      <c r="L27" s="13">
        <v>137</v>
      </c>
      <c r="M27" s="19">
        <f t="shared" si="1"/>
        <v>0.226</v>
      </c>
    </row>
    <row r="28" spans="1:13" ht="18.75" customHeight="1">
      <c r="A28" s="4">
        <v>280396</v>
      </c>
      <c r="B28" s="4" t="s">
        <v>24</v>
      </c>
      <c r="C28" s="13">
        <v>3550</v>
      </c>
      <c r="D28" s="13">
        <v>410</v>
      </c>
      <c r="E28" s="13">
        <v>1088</v>
      </c>
      <c r="F28" s="5">
        <f t="shared" si="0"/>
        <v>0.3064788732394366</v>
      </c>
      <c r="G28" s="13">
        <v>82</v>
      </c>
      <c r="H28" s="13">
        <v>28</v>
      </c>
      <c r="I28" s="13">
        <v>110</v>
      </c>
      <c r="J28" s="13">
        <v>23</v>
      </c>
      <c r="K28" s="13">
        <v>3</v>
      </c>
      <c r="L28" s="13">
        <v>26</v>
      </c>
      <c r="M28" s="19">
        <f t="shared" si="1"/>
        <v>0.236</v>
      </c>
    </row>
    <row r="29" spans="1:13" ht="18.75" customHeight="1">
      <c r="A29" s="4">
        <v>280958</v>
      </c>
      <c r="B29" s="4" t="s">
        <v>26</v>
      </c>
      <c r="C29" s="13">
        <v>18134</v>
      </c>
      <c r="D29" s="13">
        <v>1460</v>
      </c>
      <c r="E29" s="13">
        <v>5484</v>
      </c>
      <c r="F29" s="5">
        <f t="shared" si="0"/>
        <v>0.3024153523767509</v>
      </c>
      <c r="G29" s="13">
        <v>504</v>
      </c>
      <c r="H29" s="13">
        <v>236</v>
      </c>
      <c r="I29" s="13">
        <v>740</v>
      </c>
      <c r="J29" s="13">
        <v>329</v>
      </c>
      <c r="K29" s="13">
        <v>124</v>
      </c>
      <c r="L29" s="13">
        <v>453</v>
      </c>
      <c r="M29" s="19">
        <f t="shared" si="1"/>
        <v>0.612</v>
      </c>
    </row>
    <row r="30" spans="1:13" ht="18.75" customHeight="1">
      <c r="A30" s="4">
        <v>280321</v>
      </c>
      <c r="B30" s="4" t="s">
        <v>41</v>
      </c>
      <c r="C30" s="13">
        <v>6331</v>
      </c>
      <c r="D30" s="13">
        <v>62</v>
      </c>
      <c r="E30" s="13">
        <v>1832</v>
      </c>
      <c r="F30" s="5">
        <f t="shared" si="0"/>
        <v>0.2893697678091929</v>
      </c>
      <c r="G30" s="13">
        <v>230</v>
      </c>
      <c r="H30" s="13">
        <v>45</v>
      </c>
      <c r="I30" s="13">
        <v>275</v>
      </c>
      <c r="J30" s="13">
        <v>75</v>
      </c>
      <c r="K30" s="13">
        <v>9</v>
      </c>
      <c r="L30" s="13">
        <v>84</v>
      </c>
      <c r="M30" s="19">
        <f t="shared" si="1"/>
        <v>0.305</v>
      </c>
    </row>
    <row r="31" spans="1:13" ht="18.75" customHeight="1">
      <c r="A31" s="4">
        <v>280313</v>
      </c>
      <c r="B31" s="4" t="s">
        <v>11</v>
      </c>
      <c r="C31" s="13">
        <v>5657</v>
      </c>
      <c r="D31" s="13">
        <v>0</v>
      </c>
      <c r="E31" s="13">
        <v>1588</v>
      </c>
      <c r="F31" s="5">
        <f t="shared" si="0"/>
        <v>0.28071415944847095</v>
      </c>
      <c r="G31" s="13">
        <v>160</v>
      </c>
      <c r="H31" s="13">
        <v>41</v>
      </c>
      <c r="I31" s="13">
        <v>201</v>
      </c>
      <c r="J31" s="13">
        <v>97</v>
      </c>
      <c r="K31" s="13">
        <v>19</v>
      </c>
      <c r="L31" s="13">
        <v>116</v>
      </c>
      <c r="M31" s="19">
        <f t="shared" si="1"/>
        <v>0.577</v>
      </c>
    </row>
    <row r="32" spans="1:13" ht="18.75" customHeight="1">
      <c r="A32" s="4">
        <v>280057</v>
      </c>
      <c r="B32" s="4" t="s">
        <v>19</v>
      </c>
      <c r="C32" s="13">
        <v>68792</v>
      </c>
      <c r="D32" s="13">
        <v>5127</v>
      </c>
      <c r="E32" s="13">
        <v>18301</v>
      </c>
      <c r="F32" s="5">
        <f t="shared" si="0"/>
        <v>0.2660338411443191</v>
      </c>
      <c r="G32" s="13">
        <v>1788</v>
      </c>
      <c r="H32" s="13">
        <v>484</v>
      </c>
      <c r="I32" s="13">
        <v>2272</v>
      </c>
      <c r="J32" s="13">
        <v>211</v>
      </c>
      <c r="K32" s="13">
        <v>66</v>
      </c>
      <c r="L32" s="13">
        <v>277</v>
      </c>
      <c r="M32" s="19">
        <f t="shared" si="1"/>
        <v>0.122</v>
      </c>
    </row>
    <row r="33" spans="1:13" ht="18.75" customHeight="1">
      <c r="A33" s="4">
        <v>284000</v>
      </c>
      <c r="B33" s="4" t="s">
        <v>14</v>
      </c>
      <c r="C33" s="13">
        <v>264530</v>
      </c>
      <c r="D33" s="13">
        <v>0</v>
      </c>
      <c r="E33" s="13">
        <v>69541</v>
      </c>
      <c r="F33" s="5">
        <f t="shared" si="0"/>
        <v>0.2628851169999622</v>
      </c>
      <c r="G33" s="13">
        <v>7163</v>
      </c>
      <c r="H33" s="13">
        <v>2273</v>
      </c>
      <c r="I33" s="13">
        <v>9436</v>
      </c>
      <c r="J33" s="13">
        <v>1129</v>
      </c>
      <c r="K33" s="13">
        <v>233</v>
      </c>
      <c r="L33" s="13">
        <v>1362</v>
      </c>
      <c r="M33" s="19">
        <f t="shared" si="1"/>
        <v>0.144</v>
      </c>
    </row>
    <row r="34" spans="1:13" ht="18.75" customHeight="1">
      <c r="A34" s="4">
        <v>280461</v>
      </c>
      <c r="B34" s="4" t="s">
        <v>42</v>
      </c>
      <c r="C34" s="13">
        <v>3761</v>
      </c>
      <c r="D34" s="13">
        <v>187</v>
      </c>
      <c r="E34" s="13">
        <v>939</v>
      </c>
      <c r="F34" s="5">
        <f t="shared" si="0"/>
        <v>0.24966764158468494</v>
      </c>
      <c r="G34" s="13">
        <v>113</v>
      </c>
      <c r="H34" s="13">
        <v>29</v>
      </c>
      <c r="I34" s="13">
        <v>142</v>
      </c>
      <c r="J34" s="13">
        <v>21</v>
      </c>
      <c r="K34" s="13">
        <v>5</v>
      </c>
      <c r="L34" s="13">
        <v>26</v>
      </c>
      <c r="M34" s="19">
        <f t="shared" si="1"/>
        <v>0.183</v>
      </c>
    </row>
    <row r="35" spans="1:13" ht="18.75" customHeight="1">
      <c r="A35" s="4">
        <v>280867</v>
      </c>
      <c r="B35" s="4" t="s">
        <v>51</v>
      </c>
      <c r="C35" s="13">
        <v>12313</v>
      </c>
      <c r="D35" s="13">
        <v>852</v>
      </c>
      <c r="E35" s="13">
        <v>3049</v>
      </c>
      <c r="F35" s="5">
        <f t="shared" si="0"/>
        <v>0.24762446195078372</v>
      </c>
      <c r="G35" s="13">
        <v>284</v>
      </c>
      <c r="H35" s="13">
        <v>157</v>
      </c>
      <c r="I35" s="13">
        <v>441</v>
      </c>
      <c r="J35" s="13">
        <v>33</v>
      </c>
      <c r="K35" s="13">
        <v>31</v>
      </c>
      <c r="L35" s="13">
        <v>64</v>
      </c>
      <c r="M35" s="19">
        <f t="shared" si="1"/>
        <v>0.145</v>
      </c>
    </row>
    <row r="36" spans="1:13" ht="18.75" customHeight="1">
      <c r="A36" s="4">
        <v>280214</v>
      </c>
      <c r="B36" s="4" t="s">
        <v>32</v>
      </c>
      <c r="C36" s="13">
        <v>9015</v>
      </c>
      <c r="D36" s="13">
        <v>728</v>
      </c>
      <c r="E36" s="13">
        <v>2231</v>
      </c>
      <c r="F36" s="5">
        <f t="shared" si="0"/>
        <v>0.24747642817526344</v>
      </c>
      <c r="G36" s="13">
        <v>196</v>
      </c>
      <c r="H36" s="13">
        <v>97</v>
      </c>
      <c r="I36" s="13">
        <v>293</v>
      </c>
      <c r="J36" s="13">
        <v>43</v>
      </c>
      <c r="K36" s="13">
        <v>8</v>
      </c>
      <c r="L36" s="13">
        <v>51</v>
      </c>
      <c r="M36" s="19">
        <f t="shared" si="1"/>
        <v>0.174</v>
      </c>
    </row>
    <row r="37" spans="1:13" ht="18.75" customHeight="1">
      <c r="A37" s="4">
        <v>280198</v>
      </c>
      <c r="B37" s="4" t="s">
        <v>12</v>
      </c>
      <c r="C37" s="13">
        <v>9176</v>
      </c>
      <c r="D37" s="13">
        <v>171</v>
      </c>
      <c r="E37" s="13">
        <v>2213</v>
      </c>
      <c r="F37" s="5">
        <f t="shared" si="0"/>
        <v>0.24117262423714037</v>
      </c>
      <c r="G37" s="13">
        <v>102</v>
      </c>
      <c r="H37" s="13">
        <v>221</v>
      </c>
      <c r="I37" s="13">
        <v>323</v>
      </c>
      <c r="J37" s="13">
        <v>63</v>
      </c>
      <c r="K37" s="13">
        <v>10</v>
      </c>
      <c r="L37" s="13">
        <v>73</v>
      </c>
      <c r="M37" s="19">
        <f t="shared" si="1"/>
        <v>0.226</v>
      </c>
    </row>
    <row r="38" spans="1:13" ht="18.75" customHeight="1">
      <c r="A38" s="4">
        <v>280149</v>
      </c>
      <c r="B38" s="4" t="s">
        <v>21</v>
      </c>
      <c r="C38" s="13">
        <v>9463</v>
      </c>
      <c r="D38" s="13">
        <v>648</v>
      </c>
      <c r="E38" s="13">
        <v>2246</v>
      </c>
      <c r="F38" s="5">
        <f t="shared" si="0"/>
        <v>0.23734545070273697</v>
      </c>
      <c r="G38" s="13">
        <v>189</v>
      </c>
      <c r="H38" s="13">
        <v>95</v>
      </c>
      <c r="I38" s="13">
        <v>284</v>
      </c>
      <c r="J38" s="13">
        <v>55</v>
      </c>
      <c r="K38" s="13">
        <v>16</v>
      </c>
      <c r="L38" s="13">
        <v>71</v>
      </c>
      <c r="M38" s="19">
        <f t="shared" si="1"/>
        <v>0.25</v>
      </c>
    </row>
    <row r="39" spans="1:13" ht="18.75" customHeight="1">
      <c r="A39" s="4">
        <v>280701</v>
      </c>
      <c r="B39" s="4" t="s">
        <v>47</v>
      </c>
      <c r="C39" s="13">
        <v>5929</v>
      </c>
      <c r="D39" s="13">
        <v>359</v>
      </c>
      <c r="E39" s="13">
        <v>1387</v>
      </c>
      <c r="F39" s="5">
        <f t="shared" si="0"/>
        <v>0.23393489627255862</v>
      </c>
      <c r="G39" s="13">
        <v>179</v>
      </c>
      <c r="H39" s="13">
        <v>57</v>
      </c>
      <c r="I39" s="13">
        <v>236</v>
      </c>
      <c r="J39" s="13">
        <v>46</v>
      </c>
      <c r="K39" s="13">
        <v>10</v>
      </c>
      <c r="L39" s="13">
        <v>56</v>
      </c>
      <c r="M39" s="19">
        <f t="shared" si="1"/>
        <v>0.237</v>
      </c>
    </row>
    <row r="40" spans="1:13" ht="18.75" customHeight="1">
      <c r="A40" s="4">
        <v>280164</v>
      </c>
      <c r="B40" s="4" t="s">
        <v>46</v>
      </c>
      <c r="C40" s="13">
        <v>16175</v>
      </c>
      <c r="D40" s="13">
        <v>0</v>
      </c>
      <c r="E40" s="13">
        <v>3675</v>
      </c>
      <c r="F40" s="5">
        <f t="shared" si="0"/>
        <v>0.22720247295208656</v>
      </c>
      <c r="G40" s="13">
        <v>390</v>
      </c>
      <c r="H40" s="13">
        <v>138</v>
      </c>
      <c r="I40" s="13">
        <v>528</v>
      </c>
      <c r="J40" s="13">
        <v>114</v>
      </c>
      <c r="K40" s="13">
        <v>21</v>
      </c>
      <c r="L40" s="13">
        <v>135</v>
      </c>
      <c r="M40" s="19">
        <f t="shared" si="1"/>
        <v>0.256</v>
      </c>
    </row>
    <row r="41" spans="1:13" ht="18.75" customHeight="1">
      <c r="A41" s="4">
        <v>280438</v>
      </c>
      <c r="B41" s="4" t="s">
        <v>35</v>
      </c>
      <c r="C41" s="13">
        <v>15013</v>
      </c>
      <c r="D41" s="13">
        <v>1079</v>
      </c>
      <c r="E41" s="13">
        <v>3352</v>
      </c>
      <c r="F41" s="5">
        <f t="shared" si="0"/>
        <v>0.2232731632585093</v>
      </c>
      <c r="G41" s="13">
        <v>409</v>
      </c>
      <c r="H41" s="13">
        <v>117</v>
      </c>
      <c r="I41" s="13">
        <v>526</v>
      </c>
      <c r="J41" s="13">
        <v>311</v>
      </c>
      <c r="K41" s="13">
        <v>87</v>
      </c>
      <c r="L41" s="13">
        <v>398</v>
      </c>
      <c r="M41" s="19">
        <f t="shared" si="1"/>
        <v>0.757</v>
      </c>
    </row>
    <row r="42" spans="1:13" ht="18.75" customHeight="1">
      <c r="A42" s="4">
        <v>280081</v>
      </c>
      <c r="B42" s="4" t="s">
        <v>28</v>
      </c>
      <c r="C42" s="13">
        <v>34805</v>
      </c>
      <c r="D42" s="13">
        <v>0</v>
      </c>
      <c r="E42" s="13">
        <v>7556</v>
      </c>
      <c r="F42" s="5">
        <f t="shared" si="0"/>
        <v>0.2170952449360724</v>
      </c>
      <c r="G42" s="13">
        <v>857</v>
      </c>
      <c r="H42" s="13">
        <v>197</v>
      </c>
      <c r="I42" s="13">
        <v>1054</v>
      </c>
      <c r="J42" s="13">
        <v>32</v>
      </c>
      <c r="K42" s="13">
        <v>6</v>
      </c>
      <c r="L42" s="13">
        <v>38</v>
      </c>
      <c r="M42" s="19">
        <f t="shared" si="1"/>
        <v>0.036</v>
      </c>
    </row>
    <row r="43" spans="1:13" ht="18.75" customHeight="1">
      <c r="A43" s="4">
        <v>280420</v>
      </c>
      <c r="B43" s="4" t="s">
        <v>17</v>
      </c>
      <c r="C43" s="13">
        <v>5477</v>
      </c>
      <c r="D43" s="13">
        <v>390</v>
      </c>
      <c r="E43" s="13">
        <v>1125</v>
      </c>
      <c r="F43" s="5">
        <f t="shared" si="0"/>
        <v>0.2054044184772686</v>
      </c>
      <c r="G43" s="13">
        <v>142</v>
      </c>
      <c r="H43" s="13">
        <v>47</v>
      </c>
      <c r="I43" s="13">
        <v>189</v>
      </c>
      <c r="J43" s="13">
        <v>122</v>
      </c>
      <c r="K43" s="13">
        <v>28</v>
      </c>
      <c r="L43" s="13">
        <v>150</v>
      </c>
      <c r="M43" s="19">
        <f t="shared" si="1"/>
        <v>0.794</v>
      </c>
    </row>
    <row r="44" spans="1:13" ht="18.75" customHeight="1">
      <c r="A44" s="4">
        <v>280172</v>
      </c>
      <c r="B44" s="4" t="s">
        <v>22</v>
      </c>
      <c r="C44" s="13">
        <v>17205</v>
      </c>
      <c r="D44" s="13">
        <v>1390</v>
      </c>
      <c r="E44" s="13">
        <v>3303</v>
      </c>
      <c r="F44" s="5">
        <f t="shared" si="0"/>
        <v>0.1919790758500436</v>
      </c>
      <c r="G44" s="13">
        <v>408</v>
      </c>
      <c r="H44" s="13">
        <v>111</v>
      </c>
      <c r="I44" s="13">
        <v>519</v>
      </c>
      <c r="J44" s="13">
        <v>58</v>
      </c>
      <c r="K44" s="13">
        <v>21</v>
      </c>
      <c r="L44" s="13">
        <v>79</v>
      </c>
      <c r="M44" s="19">
        <f t="shared" si="1"/>
        <v>0.152</v>
      </c>
    </row>
    <row r="45" spans="1:13" ht="18.75" customHeight="1">
      <c r="A45" s="4">
        <v>280040</v>
      </c>
      <c r="B45" s="4" t="s">
        <v>36</v>
      </c>
      <c r="C45" s="13">
        <v>50649</v>
      </c>
      <c r="D45" s="13">
        <v>3145</v>
      </c>
      <c r="E45" s="13">
        <v>8909</v>
      </c>
      <c r="F45" s="5">
        <f t="shared" si="0"/>
        <v>0.17589685877312483</v>
      </c>
      <c r="G45" s="13">
        <v>901</v>
      </c>
      <c r="H45" s="13">
        <v>227</v>
      </c>
      <c r="I45" s="13">
        <v>1128</v>
      </c>
      <c r="J45" s="13">
        <v>29</v>
      </c>
      <c r="K45" s="13">
        <v>4</v>
      </c>
      <c r="L45" s="13">
        <v>33</v>
      </c>
      <c r="M45" s="19">
        <f t="shared" si="1"/>
        <v>0.029</v>
      </c>
    </row>
    <row r="46" spans="1:13" ht="18.75" customHeight="1">
      <c r="A46" s="268"/>
      <c r="B46" s="268"/>
      <c r="C46" s="14">
        <f>SUM(C5:C45)</f>
        <v>996503</v>
      </c>
      <c r="D46" s="14">
        <f aca="true" t="shared" si="2" ref="D46:L46">SUM(D5:D45)</f>
        <v>30890</v>
      </c>
      <c r="E46" s="14">
        <f t="shared" si="2"/>
        <v>290239</v>
      </c>
      <c r="F46" s="7">
        <f t="shared" si="0"/>
        <v>0.29125752757392603</v>
      </c>
      <c r="G46" s="14">
        <f t="shared" si="2"/>
        <v>29854</v>
      </c>
      <c r="H46" s="14">
        <f t="shared" si="2"/>
        <v>9891</v>
      </c>
      <c r="I46" s="14">
        <f t="shared" si="2"/>
        <v>39735</v>
      </c>
      <c r="J46" s="14">
        <f t="shared" si="2"/>
        <v>7794</v>
      </c>
      <c r="K46" s="14">
        <f t="shared" si="2"/>
        <v>2152</v>
      </c>
      <c r="L46" s="14">
        <f t="shared" si="2"/>
        <v>9946</v>
      </c>
      <c r="M46" s="20">
        <f t="shared" si="1"/>
        <v>0.25</v>
      </c>
    </row>
  </sheetData>
  <mergeCells count="7">
    <mergeCell ref="A2:A4"/>
    <mergeCell ref="B2:B4"/>
    <mergeCell ref="J2:M3"/>
    <mergeCell ref="A46:B46"/>
    <mergeCell ref="E2:E3"/>
    <mergeCell ref="F2:F3"/>
    <mergeCell ref="G2:I3"/>
  </mergeCells>
  <printOptions/>
  <pageMargins left="0.78" right="0.16" top="0.48" bottom="0.35" header="0.2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69"/>
  <sheetViews>
    <sheetView view="pageBreakPreview" zoomScaleSheetLayoutView="100" workbookViewId="0" topLeftCell="A1">
      <selection activeCell="C6" sqref="C6:D46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188</v>
      </c>
      <c r="C1" s="270"/>
      <c r="D1" s="270"/>
      <c r="E1" s="270"/>
      <c r="F1" s="270"/>
      <c r="G1" s="270"/>
      <c r="H1" s="41" t="s">
        <v>184</v>
      </c>
    </row>
    <row r="2" spans="1:11" ht="14.25" thickTop="1">
      <c r="A2" s="259" t="s">
        <v>0</v>
      </c>
      <c r="B2" s="260" t="s">
        <v>1</v>
      </c>
      <c r="C2" s="262" t="s">
        <v>186</v>
      </c>
      <c r="D2" s="262"/>
      <c r="E2" s="262"/>
      <c r="F2" s="262"/>
      <c r="G2" s="253" t="s">
        <v>181</v>
      </c>
      <c r="H2" s="22"/>
      <c r="I2" s="246" t="s">
        <v>61</v>
      </c>
      <c r="J2" s="22"/>
      <c r="K2" s="236" t="s">
        <v>187</v>
      </c>
    </row>
    <row r="3" spans="1:11" ht="13.5" customHeight="1">
      <c r="A3" s="249"/>
      <c r="B3" s="217"/>
      <c r="C3" s="248" t="s">
        <v>2</v>
      </c>
      <c r="D3" s="251" t="s">
        <v>10</v>
      </c>
      <c r="E3" s="253" t="s">
        <v>59</v>
      </c>
      <c r="F3" s="21"/>
      <c r="G3" s="263"/>
      <c r="H3" s="23"/>
      <c r="I3" s="246"/>
      <c r="J3" s="93"/>
      <c r="K3" s="237"/>
    </row>
    <row r="4" spans="1:11" ht="13.5">
      <c r="A4" s="249"/>
      <c r="B4" s="217"/>
      <c r="C4" s="249"/>
      <c r="D4" s="252"/>
      <c r="E4" s="254"/>
      <c r="F4" s="256" t="s">
        <v>58</v>
      </c>
      <c r="G4" s="263"/>
      <c r="H4" s="258" t="s">
        <v>58</v>
      </c>
      <c r="I4" s="247"/>
      <c r="J4" s="265" t="s">
        <v>58</v>
      </c>
      <c r="K4" s="237"/>
    </row>
    <row r="5" spans="1:11" ht="13.5">
      <c r="A5" s="250"/>
      <c r="B5" s="261"/>
      <c r="C5" s="250"/>
      <c r="D5" s="250"/>
      <c r="E5" s="255"/>
      <c r="F5" s="257"/>
      <c r="G5" s="264"/>
      <c r="H5" s="257"/>
      <c r="I5" s="247"/>
      <c r="J5" s="265"/>
      <c r="K5" s="237"/>
    </row>
    <row r="6" spans="1:13" ht="18" customHeight="1">
      <c r="A6" s="4">
        <v>284000</v>
      </c>
      <c r="B6" s="4" t="s">
        <v>14</v>
      </c>
      <c r="C6" s="13">
        <v>253479</v>
      </c>
      <c r="D6" s="13">
        <v>78727</v>
      </c>
      <c r="E6" s="5">
        <f aca="true" t="shared" si="0" ref="E6:E49">D6/C6</f>
        <v>0.31058588679930094</v>
      </c>
      <c r="F6" s="25">
        <f aca="true" t="shared" si="1" ref="F6:F46">RANK(E6,$E$6:$E$46)</f>
        <v>31</v>
      </c>
      <c r="G6" s="26">
        <v>0.2990020197219912</v>
      </c>
      <c r="H6" s="25">
        <f aca="true" t="shared" si="2" ref="H6:H46">RANK(G6,$G$6:$G$46)</f>
        <v>29</v>
      </c>
      <c r="I6" s="26">
        <f aca="true" t="shared" si="3" ref="I6:I49">E6-G6</f>
        <v>0.01158386707730974</v>
      </c>
      <c r="J6" s="94">
        <f aca="true" t="shared" si="4" ref="J6:J46">RANK(I6,$I$6:$I$46)</f>
        <v>17</v>
      </c>
      <c r="K6" s="96">
        <v>0.3039220302274118</v>
      </c>
      <c r="L6" t="s">
        <v>63</v>
      </c>
      <c r="M6" t="s">
        <v>68</v>
      </c>
    </row>
    <row r="7" spans="1:13" ht="18" customHeight="1">
      <c r="A7" s="4">
        <v>280024</v>
      </c>
      <c r="B7" s="4" t="s">
        <v>40</v>
      </c>
      <c r="C7" s="13">
        <v>90011</v>
      </c>
      <c r="D7" s="13">
        <v>29820</v>
      </c>
      <c r="E7" s="5">
        <f t="shared" si="0"/>
        <v>0.33129284198597947</v>
      </c>
      <c r="F7" s="25">
        <f t="shared" si="1"/>
        <v>21</v>
      </c>
      <c r="G7" s="26">
        <v>0.3249518808201956</v>
      </c>
      <c r="H7" s="25">
        <f t="shared" si="2"/>
        <v>25</v>
      </c>
      <c r="I7" s="26">
        <f t="shared" si="3"/>
        <v>0.006340961165783865</v>
      </c>
      <c r="J7" s="94">
        <f t="shared" si="4"/>
        <v>23</v>
      </c>
      <c r="K7" s="96">
        <v>0.31692853522554487</v>
      </c>
      <c r="L7" t="s">
        <v>63</v>
      </c>
      <c r="M7" t="s">
        <v>69</v>
      </c>
    </row>
    <row r="8" spans="1:13" ht="18" customHeight="1">
      <c r="A8" s="4">
        <v>280032</v>
      </c>
      <c r="B8" s="4" t="s">
        <v>34</v>
      </c>
      <c r="C8" s="13">
        <v>80978</v>
      </c>
      <c r="D8" s="13">
        <v>31727</v>
      </c>
      <c r="E8" s="5">
        <f t="shared" si="0"/>
        <v>0.391797772234434</v>
      </c>
      <c r="F8" s="25">
        <f t="shared" si="1"/>
        <v>8</v>
      </c>
      <c r="G8" s="26">
        <v>0.39139115842081407</v>
      </c>
      <c r="H8" s="25">
        <f t="shared" si="2"/>
        <v>6</v>
      </c>
      <c r="I8" s="26">
        <f t="shared" si="3"/>
        <v>0.0004066138136199493</v>
      </c>
      <c r="J8" s="94">
        <f t="shared" si="4"/>
        <v>32</v>
      </c>
      <c r="K8" s="96">
        <v>0.37001717490782</v>
      </c>
      <c r="L8" t="s">
        <v>63</v>
      </c>
      <c r="M8" t="s">
        <v>70</v>
      </c>
    </row>
    <row r="9" spans="1:13" ht="18" customHeight="1">
      <c r="A9" s="4">
        <v>280040</v>
      </c>
      <c r="B9" s="4" t="s">
        <v>36</v>
      </c>
      <c r="C9" s="13">
        <v>47558</v>
      </c>
      <c r="D9" s="13">
        <v>11112</v>
      </c>
      <c r="E9" s="5">
        <f t="shared" si="0"/>
        <v>0.23365154127591573</v>
      </c>
      <c r="F9" s="25">
        <f t="shared" si="1"/>
        <v>40</v>
      </c>
      <c r="G9" s="26">
        <v>0.22873473519920698</v>
      </c>
      <c r="H9" s="25">
        <f t="shared" si="2"/>
        <v>39</v>
      </c>
      <c r="I9" s="26">
        <f t="shared" si="3"/>
        <v>0.004916806076708746</v>
      </c>
      <c r="J9" s="94">
        <f t="shared" si="4"/>
        <v>25</v>
      </c>
      <c r="K9" s="96">
        <v>0.22549618320610687</v>
      </c>
      <c r="L9" t="s">
        <v>63</v>
      </c>
      <c r="M9" t="s">
        <v>71</v>
      </c>
    </row>
    <row r="10" spans="1:13" ht="18" customHeight="1">
      <c r="A10" s="4">
        <v>280057</v>
      </c>
      <c r="B10" s="4" t="s">
        <v>19</v>
      </c>
      <c r="C10" s="13">
        <v>69112</v>
      </c>
      <c r="D10" s="13">
        <v>22204</v>
      </c>
      <c r="E10" s="5">
        <f t="shared" si="0"/>
        <v>0.3212756106030791</v>
      </c>
      <c r="F10" s="25">
        <f t="shared" si="1"/>
        <v>28</v>
      </c>
      <c r="G10" s="26">
        <v>0.31896438810705396</v>
      </c>
      <c r="H10" s="25">
        <f t="shared" si="2"/>
        <v>28</v>
      </c>
      <c r="I10" s="26">
        <f t="shared" si="3"/>
        <v>0.0023112224960251115</v>
      </c>
      <c r="J10" s="94">
        <f t="shared" si="4"/>
        <v>29</v>
      </c>
      <c r="K10" s="96">
        <v>0.3354358930940084</v>
      </c>
      <c r="L10" t="s">
        <v>63</v>
      </c>
      <c r="M10" t="s">
        <v>70</v>
      </c>
    </row>
    <row r="11" spans="1:13" ht="18" customHeight="1">
      <c r="A11" s="4">
        <v>280065</v>
      </c>
      <c r="B11" s="4" t="s">
        <v>13</v>
      </c>
      <c r="C11" s="13">
        <v>9573</v>
      </c>
      <c r="D11" s="13">
        <v>2823</v>
      </c>
      <c r="E11" s="5">
        <f t="shared" si="0"/>
        <v>0.29489188342212475</v>
      </c>
      <c r="F11" s="25">
        <f t="shared" si="1"/>
        <v>35</v>
      </c>
      <c r="G11" s="26">
        <v>0.275531256447287</v>
      </c>
      <c r="H11" s="25">
        <f t="shared" si="2"/>
        <v>33</v>
      </c>
      <c r="I11" s="26">
        <f t="shared" si="3"/>
        <v>0.019360626974837758</v>
      </c>
      <c r="J11" s="94">
        <f t="shared" si="4"/>
        <v>12</v>
      </c>
      <c r="K11" s="96">
        <v>0.3067650420866674</v>
      </c>
      <c r="L11" t="s">
        <v>63</v>
      </c>
      <c r="M11" t="s">
        <v>72</v>
      </c>
    </row>
    <row r="12" spans="1:13" ht="18" customHeight="1">
      <c r="A12" s="4">
        <v>280073</v>
      </c>
      <c r="B12" s="4" t="s">
        <v>39</v>
      </c>
      <c r="C12" s="13">
        <v>15351</v>
      </c>
      <c r="D12" s="13">
        <v>5714</v>
      </c>
      <c r="E12" s="5">
        <f t="shared" si="0"/>
        <v>0.37222330792782227</v>
      </c>
      <c r="F12" s="25">
        <f t="shared" si="1"/>
        <v>14</v>
      </c>
      <c r="G12" s="26">
        <v>0.34529265418357996</v>
      </c>
      <c r="H12" s="25">
        <f t="shared" si="2"/>
        <v>18</v>
      </c>
      <c r="I12" s="26">
        <f t="shared" si="3"/>
        <v>0.026930653744242306</v>
      </c>
      <c r="J12" s="94">
        <f t="shared" si="4"/>
        <v>7</v>
      </c>
      <c r="K12" s="96">
        <v>0.36395759717314485</v>
      </c>
      <c r="L12" t="s">
        <v>63</v>
      </c>
      <c r="M12" t="s">
        <v>70</v>
      </c>
    </row>
    <row r="13" spans="1:13" ht="18" customHeight="1">
      <c r="A13" s="4">
        <v>280081</v>
      </c>
      <c r="B13" s="4" t="s">
        <v>28</v>
      </c>
      <c r="C13" s="13">
        <v>32485</v>
      </c>
      <c r="D13" s="13">
        <v>10120</v>
      </c>
      <c r="E13" s="5">
        <f t="shared" si="0"/>
        <v>0.31152839772202556</v>
      </c>
      <c r="F13" s="25">
        <f t="shared" si="1"/>
        <v>30</v>
      </c>
      <c r="G13" s="26">
        <v>0.27450326103443046</v>
      </c>
      <c r="H13" s="25">
        <f t="shared" si="2"/>
        <v>34</v>
      </c>
      <c r="I13" s="26">
        <f t="shared" si="3"/>
        <v>0.037025136687595106</v>
      </c>
      <c r="J13" s="94">
        <f t="shared" si="4"/>
        <v>2</v>
      </c>
      <c r="K13" s="96">
        <v>0.30432944870478834</v>
      </c>
      <c r="L13" t="s">
        <v>63</v>
      </c>
      <c r="M13" t="s">
        <v>73</v>
      </c>
    </row>
    <row r="14" spans="1:13" ht="18" customHeight="1">
      <c r="A14" s="4">
        <v>280099</v>
      </c>
      <c r="B14" s="4" t="s">
        <v>30</v>
      </c>
      <c r="C14" s="13">
        <v>6303</v>
      </c>
      <c r="D14" s="13">
        <v>2815</v>
      </c>
      <c r="E14" s="5">
        <f t="shared" si="0"/>
        <v>0.4466127240996351</v>
      </c>
      <c r="F14" s="25">
        <f t="shared" si="1"/>
        <v>2</v>
      </c>
      <c r="G14" s="26">
        <v>0.44695543000627747</v>
      </c>
      <c r="H14" s="25">
        <f t="shared" si="2"/>
        <v>3</v>
      </c>
      <c r="I14" s="26">
        <f t="shared" si="3"/>
        <v>-0.000342705906642371</v>
      </c>
      <c r="J14" s="94">
        <f t="shared" si="4"/>
        <v>33</v>
      </c>
      <c r="K14" s="96">
        <v>0.44861457264330745</v>
      </c>
      <c r="L14" t="s">
        <v>63</v>
      </c>
      <c r="M14" t="s">
        <v>74</v>
      </c>
    </row>
    <row r="15" spans="1:13" ht="18" customHeight="1">
      <c r="A15" s="4">
        <v>280115</v>
      </c>
      <c r="B15" s="4" t="s">
        <v>33</v>
      </c>
      <c r="C15" s="13">
        <v>47943</v>
      </c>
      <c r="D15" s="13">
        <v>15795</v>
      </c>
      <c r="E15" s="5">
        <f t="shared" si="0"/>
        <v>0.3294537262999812</v>
      </c>
      <c r="F15" s="25">
        <f t="shared" si="1"/>
        <v>24</v>
      </c>
      <c r="G15" s="26">
        <v>0.33113965702714676</v>
      </c>
      <c r="H15" s="25">
        <f t="shared" si="2"/>
        <v>22</v>
      </c>
      <c r="I15" s="26">
        <f t="shared" si="3"/>
        <v>-0.0016859307271655521</v>
      </c>
      <c r="J15" s="94">
        <f t="shared" si="4"/>
        <v>34</v>
      </c>
      <c r="K15" s="96">
        <v>0.32905694796954316</v>
      </c>
      <c r="L15" t="s">
        <v>63</v>
      </c>
      <c r="M15" t="s">
        <v>71</v>
      </c>
    </row>
    <row r="16" spans="1:13" ht="18" customHeight="1">
      <c r="A16" s="112">
        <v>280131</v>
      </c>
      <c r="B16" s="112" t="s">
        <v>31</v>
      </c>
      <c r="C16" s="13">
        <v>8860</v>
      </c>
      <c r="D16" s="13">
        <v>3042</v>
      </c>
      <c r="E16" s="114">
        <f t="shared" si="0"/>
        <v>0.34334085778781037</v>
      </c>
      <c r="F16" s="115">
        <f t="shared" si="1"/>
        <v>20</v>
      </c>
      <c r="G16" s="26">
        <v>0.3399726838151605</v>
      </c>
      <c r="H16" s="115">
        <f t="shared" si="2"/>
        <v>19</v>
      </c>
      <c r="I16" s="116">
        <f t="shared" si="3"/>
        <v>0.0033681739726498794</v>
      </c>
      <c r="J16" s="117">
        <f t="shared" si="4"/>
        <v>26</v>
      </c>
      <c r="K16" s="96">
        <v>0.3461333900648867</v>
      </c>
      <c r="L16" t="s">
        <v>63</v>
      </c>
      <c r="M16" t="s">
        <v>74</v>
      </c>
    </row>
    <row r="17" spans="1:13" ht="18" customHeight="1">
      <c r="A17" s="4">
        <v>280149</v>
      </c>
      <c r="B17" s="4" t="s">
        <v>21</v>
      </c>
      <c r="C17" s="13">
        <v>8136</v>
      </c>
      <c r="D17" s="13">
        <v>2812</v>
      </c>
      <c r="E17" s="5">
        <f t="shared" si="0"/>
        <v>0.3456243854473943</v>
      </c>
      <c r="F17" s="25">
        <f t="shared" si="1"/>
        <v>19</v>
      </c>
      <c r="G17" s="26">
        <v>0.32537136066547834</v>
      </c>
      <c r="H17" s="25">
        <f t="shared" si="2"/>
        <v>24</v>
      </c>
      <c r="I17" s="26">
        <f t="shared" si="3"/>
        <v>0.020253024781915985</v>
      </c>
      <c r="J17" s="94">
        <f t="shared" si="4"/>
        <v>11</v>
      </c>
      <c r="K17" s="96">
        <v>0.3434511896820102</v>
      </c>
      <c r="L17" t="s">
        <v>63</v>
      </c>
      <c r="M17" t="s">
        <v>75</v>
      </c>
    </row>
    <row r="18" spans="1:13" ht="18" customHeight="1">
      <c r="A18" s="4">
        <v>280156</v>
      </c>
      <c r="B18" s="4" t="s">
        <v>20</v>
      </c>
      <c r="C18" s="13">
        <v>38514</v>
      </c>
      <c r="D18" s="13">
        <v>13892</v>
      </c>
      <c r="E18" s="5">
        <f t="shared" si="0"/>
        <v>0.36070000519291684</v>
      </c>
      <c r="F18" s="25">
        <f t="shared" si="1"/>
        <v>17</v>
      </c>
      <c r="G18" s="26">
        <v>0.34854322812203103</v>
      </c>
      <c r="H18" s="25">
        <f t="shared" si="2"/>
        <v>16</v>
      </c>
      <c r="I18" s="26">
        <f t="shared" si="3"/>
        <v>0.012156777070885805</v>
      </c>
      <c r="J18" s="94">
        <f t="shared" si="4"/>
        <v>16</v>
      </c>
      <c r="K18" s="96">
        <v>0.3660873168710236</v>
      </c>
      <c r="L18" t="s">
        <v>63</v>
      </c>
      <c r="M18" t="s">
        <v>73</v>
      </c>
    </row>
    <row r="19" spans="1:13" ht="18" customHeight="1">
      <c r="A19" s="4">
        <v>280164</v>
      </c>
      <c r="B19" s="4" t="s">
        <v>46</v>
      </c>
      <c r="C19" s="13">
        <v>16036</v>
      </c>
      <c r="D19" s="13">
        <v>3965</v>
      </c>
      <c r="E19" s="5">
        <f t="shared" si="0"/>
        <v>0.2472561736093789</v>
      </c>
      <c r="F19" s="25">
        <f t="shared" si="1"/>
        <v>39</v>
      </c>
      <c r="G19" s="26">
        <v>0.22532915360501568</v>
      </c>
      <c r="H19" s="25">
        <f t="shared" si="2"/>
        <v>40</v>
      </c>
      <c r="I19" s="26">
        <f t="shared" si="3"/>
        <v>0.021927020004363224</v>
      </c>
      <c r="J19" s="94">
        <f t="shared" si="4"/>
        <v>10</v>
      </c>
      <c r="K19" s="96">
        <v>0.2603849433548544</v>
      </c>
      <c r="L19" t="s">
        <v>63</v>
      </c>
      <c r="M19" t="s">
        <v>75</v>
      </c>
    </row>
    <row r="20" spans="1:13" ht="18" customHeight="1">
      <c r="A20" s="4">
        <v>280172</v>
      </c>
      <c r="B20" s="4" t="s">
        <v>22</v>
      </c>
      <c r="C20" s="13">
        <v>16585</v>
      </c>
      <c r="D20" s="13">
        <v>2253</v>
      </c>
      <c r="E20" s="5">
        <f t="shared" si="0"/>
        <v>0.13584564365390414</v>
      </c>
      <c r="F20" s="25">
        <f t="shared" si="1"/>
        <v>41</v>
      </c>
      <c r="G20" s="26">
        <v>0.12838619346198332</v>
      </c>
      <c r="H20" s="25">
        <f t="shared" si="2"/>
        <v>41</v>
      </c>
      <c r="I20" s="26">
        <f t="shared" si="3"/>
        <v>0.007459450191920819</v>
      </c>
      <c r="J20" s="94">
        <f t="shared" si="4"/>
        <v>21</v>
      </c>
      <c r="K20" s="96">
        <v>0.13633983124818155</v>
      </c>
      <c r="L20" t="s">
        <v>63</v>
      </c>
      <c r="M20" t="s">
        <v>71</v>
      </c>
    </row>
    <row r="21" spans="1:13" ht="18" customHeight="1">
      <c r="A21" s="4">
        <v>280180</v>
      </c>
      <c r="B21" s="4" t="s">
        <v>37</v>
      </c>
      <c r="C21" s="13">
        <v>28997</v>
      </c>
      <c r="D21" s="13">
        <v>9561</v>
      </c>
      <c r="E21" s="5">
        <f t="shared" si="0"/>
        <v>0.3297237645273649</v>
      </c>
      <c r="F21" s="25">
        <f t="shared" si="1"/>
        <v>23</v>
      </c>
      <c r="G21" s="26">
        <v>0.33555103588541485</v>
      </c>
      <c r="H21" s="25">
        <f t="shared" si="2"/>
        <v>21</v>
      </c>
      <c r="I21" s="26">
        <f t="shared" si="3"/>
        <v>-0.005827271358049946</v>
      </c>
      <c r="J21" s="94">
        <f t="shared" si="4"/>
        <v>35</v>
      </c>
      <c r="K21" s="96">
        <v>0.3209972127593682</v>
      </c>
      <c r="L21" t="s">
        <v>63</v>
      </c>
      <c r="M21" t="s">
        <v>73</v>
      </c>
    </row>
    <row r="22" spans="1:13" ht="18" customHeight="1">
      <c r="A22" s="4">
        <v>280198</v>
      </c>
      <c r="B22" s="4" t="s">
        <v>12</v>
      </c>
      <c r="C22" s="13">
        <v>8399</v>
      </c>
      <c r="D22" s="13">
        <v>2096</v>
      </c>
      <c r="E22" s="5">
        <f t="shared" si="0"/>
        <v>0.24955351827598524</v>
      </c>
      <c r="F22" s="25">
        <f t="shared" si="1"/>
        <v>38</v>
      </c>
      <c r="G22" s="26">
        <v>0.23097050428163654</v>
      </c>
      <c r="H22" s="25">
        <f t="shared" si="2"/>
        <v>38</v>
      </c>
      <c r="I22" s="26">
        <f t="shared" si="3"/>
        <v>0.018583013994348696</v>
      </c>
      <c r="J22" s="94">
        <f t="shared" si="4"/>
        <v>13</v>
      </c>
      <c r="K22" s="96">
        <v>0.22609637249593936</v>
      </c>
      <c r="L22" t="s">
        <v>63</v>
      </c>
      <c r="M22" t="s">
        <v>75</v>
      </c>
    </row>
    <row r="23" spans="1:13" ht="18" customHeight="1">
      <c r="A23" s="4">
        <v>280206</v>
      </c>
      <c r="B23" s="4" t="s">
        <v>23</v>
      </c>
      <c r="C23" s="13">
        <v>14076</v>
      </c>
      <c r="D23" s="13">
        <v>4575</v>
      </c>
      <c r="E23" s="5">
        <f t="shared" si="0"/>
        <v>0.32502131287297525</v>
      </c>
      <c r="F23" s="25">
        <f t="shared" si="1"/>
        <v>26</v>
      </c>
      <c r="G23" s="26">
        <v>0.32191182889567876</v>
      </c>
      <c r="H23" s="25">
        <f t="shared" si="2"/>
        <v>27</v>
      </c>
      <c r="I23" s="26">
        <f t="shared" si="3"/>
        <v>0.00310948397729649</v>
      </c>
      <c r="J23" s="94">
        <f t="shared" si="4"/>
        <v>27</v>
      </c>
      <c r="K23" s="96">
        <v>0.31498431799270304</v>
      </c>
      <c r="L23" t="s">
        <v>63</v>
      </c>
      <c r="M23" t="s">
        <v>73</v>
      </c>
    </row>
    <row r="24" spans="1:13" ht="18" customHeight="1">
      <c r="A24" s="4">
        <v>280214</v>
      </c>
      <c r="B24" s="4" t="s">
        <v>32</v>
      </c>
      <c r="C24" s="13">
        <v>8220</v>
      </c>
      <c r="D24" s="13">
        <v>2486</v>
      </c>
      <c r="E24" s="5">
        <f t="shared" si="0"/>
        <v>0.3024330900243309</v>
      </c>
      <c r="F24" s="25">
        <f t="shared" si="1"/>
        <v>33</v>
      </c>
      <c r="G24" s="26">
        <v>0.2789557543816644</v>
      </c>
      <c r="H24" s="25">
        <f t="shared" si="2"/>
        <v>32</v>
      </c>
      <c r="I24" s="26">
        <f t="shared" si="3"/>
        <v>0.023477335642666464</v>
      </c>
      <c r="J24" s="94">
        <f t="shared" si="4"/>
        <v>8</v>
      </c>
      <c r="K24" s="96">
        <v>0.297193733799166</v>
      </c>
      <c r="L24" t="s">
        <v>63</v>
      </c>
      <c r="M24" t="s">
        <v>75</v>
      </c>
    </row>
    <row r="25" spans="1:13" ht="18" customHeight="1">
      <c r="A25" s="4">
        <v>280222</v>
      </c>
      <c r="B25" s="4" t="s">
        <v>29</v>
      </c>
      <c r="C25" s="13">
        <v>5089</v>
      </c>
      <c r="D25" s="13">
        <v>2113</v>
      </c>
      <c r="E25" s="5">
        <f t="shared" si="0"/>
        <v>0.41520927490666143</v>
      </c>
      <c r="F25" s="25">
        <f t="shared" si="1"/>
        <v>5</v>
      </c>
      <c r="G25" s="26">
        <v>0.40787046525927445</v>
      </c>
      <c r="H25" s="25">
        <f t="shared" si="2"/>
        <v>5</v>
      </c>
      <c r="I25" s="26">
        <f t="shared" si="3"/>
        <v>0.007338809647386979</v>
      </c>
      <c r="J25" s="94">
        <f t="shared" si="4"/>
        <v>22</v>
      </c>
      <c r="K25" s="96">
        <v>0.411829134720701</v>
      </c>
      <c r="L25" t="s">
        <v>64</v>
      </c>
      <c r="M25" t="s">
        <v>73</v>
      </c>
    </row>
    <row r="26" spans="1:13" ht="18" customHeight="1">
      <c r="A26" s="4">
        <v>280248</v>
      </c>
      <c r="B26" s="4" t="s">
        <v>45</v>
      </c>
      <c r="C26" s="13">
        <v>5907</v>
      </c>
      <c r="D26" s="13">
        <v>1931</v>
      </c>
      <c r="E26" s="5">
        <f t="shared" si="0"/>
        <v>0.32690028779414254</v>
      </c>
      <c r="F26" s="25">
        <f t="shared" si="1"/>
        <v>25</v>
      </c>
      <c r="G26" s="26">
        <v>0.3239530988274707</v>
      </c>
      <c r="H26" s="25">
        <f t="shared" si="2"/>
        <v>26</v>
      </c>
      <c r="I26" s="26">
        <f t="shared" si="3"/>
        <v>0.002947188966671843</v>
      </c>
      <c r="J26" s="94">
        <f t="shared" si="4"/>
        <v>28</v>
      </c>
      <c r="K26" s="96">
        <v>0.32479491043026953</v>
      </c>
      <c r="L26" t="s">
        <v>63</v>
      </c>
      <c r="M26" t="s">
        <v>75</v>
      </c>
    </row>
    <row r="27" spans="1:13" ht="18" customHeight="1">
      <c r="A27" s="4">
        <v>280271</v>
      </c>
      <c r="B27" s="4" t="s">
        <v>50</v>
      </c>
      <c r="C27" s="13">
        <v>4144</v>
      </c>
      <c r="D27" s="13">
        <v>1530</v>
      </c>
      <c r="E27" s="5">
        <f t="shared" si="0"/>
        <v>0.3692084942084942</v>
      </c>
      <c r="F27" s="25">
        <f t="shared" si="1"/>
        <v>15</v>
      </c>
      <c r="G27" s="26">
        <v>0.3515843429636533</v>
      </c>
      <c r="H27" s="25">
        <f t="shared" si="2"/>
        <v>15</v>
      </c>
      <c r="I27" s="26">
        <f t="shared" si="3"/>
        <v>0.017624151244840902</v>
      </c>
      <c r="J27" s="94">
        <f t="shared" si="4"/>
        <v>14</v>
      </c>
      <c r="K27" s="96">
        <v>0.3299732565315779</v>
      </c>
      <c r="L27" t="s">
        <v>64</v>
      </c>
      <c r="M27" t="s">
        <v>75</v>
      </c>
    </row>
    <row r="28" spans="1:13" ht="18" customHeight="1">
      <c r="A28" s="4">
        <v>280313</v>
      </c>
      <c r="B28" s="4" t="s">
        <v>11</v>
      </c>
      <c r="C28" s="13">
        <v>5913</v>
      </c>
      <c r="D28" s="13">
        <v>1831</v>
      </c>
      <c r="E28" s="5">
        <f t="shared" si="0"/>
        <v>0.3096566886521224</v>
      </c>
      <c r="F28" s="25">
        <f t="shared" si="1"/>
        <v>32</v>
      </c>
      <c r="G28" s="26">
        <v>0.2873702422145329</v>
      </c>
      <c r="H28" s="25">
        <f t="shared" si="2"/>
        <v>31</v>
      </c>
      <c r="I28" s="26">
        <f t="shared" si="3"/>
        <v>0.022286446437589535</v>
      </c>
      <c r="J28" s="94">
        <f t="shared" si="4"/>
        <v>9</v>
      </c>
      <c r="K28" s="96">
        <v>0.28785279900202715</v>
      </c>
      <c r="L28" t="s">
        <v>64</v>
      </c>
      <c r="M28" t="s">
        <v>71</v>
      </c>
    </row>
    <row r="29" spans="1:13" ht="18" customHeight="1">
      <c r="A29" s="4">
        <v>280321</v>
      </c>
      <c r="B29" s="4" t="s">
        <v>41</v>
      </c>
      <c r="C29" s="13">
        <v>5985</v>
      </c>
      <c r="D29" s="13">
        <v>1932</v>
      </c>
      <c r="E29" s="5">
        <f t="shared" si="0"/>
        <v>0.32280701754385965</v>
      </c>
      <c r="F29" s="25">
        <f t="shared" si="1"/>
        <v>27</v>
      </c>
      <c r="G29" s="26">
        <v>0.29564055453482546</v>
      </c>
      <c r="H29" s="25">
        <f t="shared" si="2"/>
        <v>30</v>
      </c>
      <c r="I29" s="26">
        <f t="shared" si="3"/>
        <v>0.027166463009034192</v>
      </c>
      <c r="J29" s="94">
        <f t="shared" si="4"/>
        <v>6</v>
      </c>
      <c r="K29" s="96">
        <v>0.33753733820112847</v>
      </c>
      <c r="L29" t="s">
        <v>64</v>
      </c>
      <c r="M29" t="s">
        <v>71</v>
      </c>
    </row>
    <row r="30" spans="1:13" ht="18" customHeight="1">
      <c r="A30" s="4">
        <v>280370</v>
      </c>
      <c r="B30" s="4" t="s">
        <v>16</v>
      </c>
      <c r="C30" s="13">
        <v>2460</v>
      </c>
      <c r="D30" s="13">
        <v>1086</v>
      </c>
      <c r="E30" s="5">
        <f t="shared" si="0"/>
        <v>0.44146341463414634</v>
      </c>
      <c r="F30" s="25">
        <f t="shared" si="1"/>
        <v>3</v>
      </c>
      <c r="G30" s="26">
        <v>0.44852644327815905</v>
      </c>
      <c r="H30" s="25">
        <f t="shared" si="2"/>
        <v>2</v>
      </c>
      <c r="I30" s="26">
        <f t="shared" si="3"/>
        <v>-0.007063028644012703</v>
      </c>
      <c r="J30" s="94">
        <f t="shared" si="4"/>
        <v>36</v>
      </c>
      <c r="K30" s="96">
        <v>0.41120815138282385</v>
      </c>
      <c r="L30" t="s">
        <v>64</v>
      </c>
      <c r="M30" t="s">
        <v>69</v>
      </c>
    </row>
    <row r="31" spans="1:13" ht="18" customHeight="1">
      <c r="A31" s="4">
        <v>280396</v>
      </c>
      <c r="B31" s="4" t="s">
        <v>24</v>
      </c>
      <c r="C31" s="13">
        <v>3204</v>
      </c>
      <c r="D31" s="13">
        <v>1226</v>
      </c>
      <c r="E31" s="5">
        <f t="shared" si="0"/>
        <v>0.38264669163545567</v>
      </c>
      <c r="F31" s="25">
        <f t="shared" si="1"/>
        <v>10</v>
      </c>
      <c r="G31" s="26">
        <v>0.34733292458614345</v>
      </c>
      <c r="H31" s="25">
        <f t="shared" si="2"/>
        <v>17</v>
      </c>
      <c r="I31" s="26">
        <f t="shared" si="3"/>
        <v>0.03531376704931222</v>
      </c>
      <c r="J31" s="94">
        <f t="shared" si="4"/>
        <v>3</v>
      </c>
      <c r="K31" s="96">
        <v>0.37649402390438247</v>
      </c>
      <c r="L31" t="s">
        <v>64</v>
      </c>
      <c r="M31" t="s">
        <v>69</v>
      </c>
    </row>
    <row r="32" spans="1:13" ht="18" customHeight="1">
      <c r="A32" s="4">
        <v>280404</v>
      </c>
      <c r="B32" s="4" t="s">
        <v>38</v>
      </c>
      <c r="C32" s="13">
        <v>2080</v>
      </c>
      <c r="D32" s="13">
        <v>885</v>
      </c>
      <c r="E32" s="5">
        <f t="shared" si="0"/>
        <v>0.4254807692307692</v>
      </c>
      <c r="F32" s="25">
        <f t="shared" si="1"/>
        <v>4</v>
      </c>
      <c r="G32" s="26">
        <v>0.41518275538894095</v>
      </c>
      <c r="H32" s="25">
        <f t="shared" si="2"/>
        <v>4</v>
      </c>
      <c r="I32" s="26">
        <f t="shared" si="3"/>
        <v>0.010298013841828269</v>
      </c>
      <c r="J32" s="94">
        <f t="shared" si="4"/>
        <v>18</v>
      </c>
      <c r="K32" s="96">
        <v>0.42493415276558383</v>
      </c>
      <c r="L32" t="s">
        <v>64</v>
      </c>
      <c r="M32" t="s">
        <v>69</v>
      </c>
    </row>
    <row r="33" spans="1:13" ht="18" customHeight="1">
      <c r="A33" s="4">
        <v>280420</v>
      </c>
      <c r="B33" s="4" t="s">
        <v>17</v>
      </c>
      <c r="C33" s="13">
        <v>5419</v>
      </c>
      <c r="D33" s="13">
        <v>1476</v>
      </c>
      <c r="E33" s="5">
        <f t="shared" si="0"/>
        <v>0.2723749769330135</v>
      </c>
      <c r="F33" s="25">
        <f t="shared" si="1"/>
        <v>36</v>
      </c>
      <c r="G33" s="26">
        <v>0.25565184626978144</v>
      </c>
      <c r="H33" s="25">
        <f t="shared" si="2"/>
        <v>35</v>
      </c>
      <c r="I33" s="26">
        <f t="shared" si="3"/>
        <v>0.016723130663232055</v>
      </c>
      <c r="J33" s="94">
        <f t="shared" si="4"/>
        <v>15</v>
      </c>
      <c r="K33" s="96">
        <v>0.2638088783463233</v>
      </c>
      <c r="L33" t="s">
        <v>64</v>
      </c>
      <c r="M33" t="s">
        <v>74</v>
      </c>
    </row>
    <row r="34" spans="1:13" ht="18" customHeight="1">
      <c r="A34" s="4">
        <v>280438</v>
      </c>
      <c r="B34" s="4" t="s">
        <v>35</v>
      </c>
      <c r="C34" s="13">
        <v>14144</v>
      </c>
      <c r="D34" s="13">
        <v>5824</v>
      </c>
      <c r="E34" s="5">
        <f t="shared" si="0"/>
        <v>0.4117647058823529</v>
      </c>
      <c r="F34" s="25">
        <f t="shared" si="1"/>
        <v>6</v>
      </c>
      <c r="G34" s="26">
        <v>0.3826393789696542</v>
      </c>
      <c r="H34" s="25">
        <f t="shared" si="2"/>
        <v>9</v>
      </c>
      <c r="I34" s="26">
        <f t="shared" si="3"/>
        <v>0.0291253269126987</v>
      </c>
      <c r="J34" s="94">
        <f t="shared" si="4"/>
        <v>5</v>
      </c>
      <c r="K34" s="96">
        <v>0.3888633225954901</v>
      </c>
      <c r="L34" t="s">
        <v>63</v>
      </c>
      <c r="M34" t="s">
        <v>74</v>
      </c>
    </row>
    <row r="35" spans="1:13" ht="18" customHeight="1">
      <c r="A35" s="4">
        <v>280453</v>
      </c>
      <c r="B35" s="4" t="s">
        <v>43</v>
      </c>
      <c r="C35" s="13">
        <v>3134</v>
      </c>
      <c r="D35" s="13">
        <v>1449</v>
      </c>
      <c r="E35" s="5">
        <f t="shared" si="0"/>
        <v>0.4623484365028717</v>
      </c>
      <c r="F35" s="25">
        <f t="shared" si="1"/>
        <v>1</v>
      </c>
      <c r="G35" s="26">
        <v>0.45355888924353654</v>
      </c>
      <c r="H35" s="25">
        <f t="shared" si="2"/>
        <v>1</v>
      </c>
      <c r="I35" s="26">
        <f t="shared" si="3"/>
        <v>0.008789547259335173</v>
      </c>
      <c r="J35" s="94">
        <f t="shared" si="4"/>
        <v>20</v>
      </c>
      <c r="K35" s="96">
        <v>0.4491501008354941</v>
      </c>
      <c r="L35" t="s">
        <v>64</v>
      </c>
      <c r="M35" t="s">
        <v>74</v>
      </c>
    </row>
    <row r="36" spans="1:13" ht="18" customHeight="1">
      <c r="A36" s="4">
        <v>280461</v>
      </c>
      <c r="B36" s="4" t="s">
        <v>42</v>
      </c>
      <c r="C36" s="13">
        <v>3449</v>
      </c>
      <c r="D36" s="13">
        <v>1095</v>
      </c>
      <c r="E36" s="5">
        <f t="shared" si="0"/>
        <v>0.3174833285010148</v>
      </c>
      <c r="F36" s="25">
        <f t="shared" si="1"/>
        <v>29</v>
      </c>
      <c r="G36" s="26">
        <v>0.3283158193694973</v>
      </c>
      <c r="H36" s="25">
        <f t="shared" si="2"/>
        <v>23</v>
      </c>
      <c r="I36" s="26">
        <f t="shared" si="3"/>
        <v>-0.01083249086848248</v>
      </c>
      <c r="J36" s="94">
        <f t="shared" si="4"/>
        <v>40</v>
      </c>
      <c r="K36" s="96">
        <v>0.3107966457023061</v>
      </c>
      <c r="L36" t="s">
        <v>64</v>
      </c>
      <c r="M36" t="s">
        <v>74</v>
      </c>
    </row>
    <row r="37" spans="1:13" ht="18" customHeight="1">
      <c r="A37" s="4">
        <v>280503</v>
      </c>
      <c r="B37" s="4" t="s">
        <v>18</v>
      </c>
      <c r="C37" s="13">
        <v>7758</v>
      </c>
      <c r="D37" s="13">
        <v>2991</v>
      </c>
      <c r="E37" s="5">
        <f t="shared" si="0"/>
        <v>0.38553750966744005</v>
      </c>
      <c r="F37" s="25">
        <f t="shared" si="1"/>
        <v>9</v>
      </c>
      <c r="G37" s="26">
        <v>0.38327123217268405</v>
      </c>
      <c r="H37" s="25">
        <f t="shared" si="2"/>
        <v>8</v>
      </c>
      <c r="I37" s="26">
        <f t="shared" si="3"/>
        <v>0.002266277494755997</v>
      </c>
      <c r="J37" s="94">
        <f t="shared" si="4"/>
        <v>30</v>
      </c>
      <c r="K37" s="96">
        <v>0.3788513680059157</v>
      </c>
      <c r="L37" t="s">
        <v>63</v>
      </c>
      <c r="M37" t="s">
        <v>74</v>
      </c>
    </row>
    <row r="38" spans="1:13" ht="18" customHeight="1">
      <c r="A38" s="4">
        <v>280578</v>
      </c>
      <c r="B38" s="4" t="s">
        <v>15</v>
      </c>
      <c r="C38" s="13">
        <v>4061</v>
      </c>
      <c r="D38" s="13">
        <v>1539</v>
      </c>
      <c r="E38" s="5">
        <f t="shared" si="0"/>
        <v>0.37897069687269147</v>
      </c>
      <c r="F38" s="25">
        <f t="shared" si="1"/>
        <v>12</v>
      </c>
      <c r="G38" s="26">
        <v>0.3686989918386942</v>
      </c>
      <c r="H38" s="25">
        <f t="shared" si="2"/>
        <v>13</v>
      </c>
      <c r="I38" s="26">
        <f t="shared" si="3"/>
        <v>0.01027170503399727</v>
      </c>
      <c r="J38" s="94">
        <f t="shared" si="4"/>
        <v>19</v>
      </c>
      <c r="K38" s="96">
        <v>0.39380952380952383</v>
      </c>
      <c r="L38" t="s">
        <v>64</v>
      </c>
      <c r="M38" t="s">
        <v>76</v>
      </c>
    </row>
    <row r="39" spans="1:13" ht="18" customHeight="1">
      <c r="A39" s="4">
        <v>280628</v>
      </c>
      <c r="B39" s="4" t="s">
        <v>44</v>
      </c>
      <c r="C39" s="13">
        <v>3065</v>
      </c>
      <c r="D39" s="13">
        <v>1230</v>
      </c>
      <c r="E39" s="5">
        <f t="shared" si="0"/>
        <v>0.401305057096248</v>
      </c>
      <c r="F39" s="25">
        <f t="shared" si="1"/>
        <v>7</v>
      </c>
      <c r="G39" s="26">
        <v>0.3721296005033029</v>
      </c>
      <c r="H39" s="25">
        <f t="shared" si="2"/>
        <v>11</v>
      </c>
      <c r="I39" s="26">
        <f t="shared" si="3"/>
        <v>0.02917545659294507</v>
      </c>
      <c r="J39" s="94">
        <f t="shared" si="4"/>
        <v>4</v>
      </c>
      <c r="K39" s="96">
        <v>0.3915715539947322</v>
      </c>
      <c r="L39" t="s">
        <v>64</v>
      </c>
      <c r="M39" t="s">
        <v>76</v>
      </c>
    </row>
    <row r="40" spans="1:13" ht="18" customHeight="1">
      <c r="A40" s="4">
        <v>280651</v>
      </c>
      <c r="B40" s="4" t="s">
        <v>48</v>
      </c>
      <c r="C40" s="13">
        <v>4915</v>
      </c>
      <c r="D40" s="13">
        <v>1782</v>
      </c>
      <c r="E40" s="5">
        <f t="shared" si="0"/>
        <v>0.36256358087487284</v>
      </c>
      <c r="F40" s="25">
        <f t="shared" si="1"/>
        <v>16</v>
      </c>
      <c r="G40" s="26">
        <v>0.37184256902290974</v>
      </c>
      <c r="H40" s="25">
        <f t="shared" si="2"/>
        <v>12</v>
      </c>
      <c r="I40" s="26">
        <f t="shared" si="3"/>
        <v>-0.009278988148036904</v>
      </c>
      <c r="J40" s="94">
        <f t="shared" si="4"/>
        <v>39</v>
      </c>
      <c r="K40" s="96">
        <v>0.38328646042587383</v>
      </c>
      <c r="L40" t="s">
        <v>63</v>
      </c>
      <c r="M40" t="s">
        <v>76</v>
      </c>
    </row>
    <row r="41" spans="1:13" ht="18" customHeight="1">
      <c r="A41" s="4">
        <v>280701</v>
      </c>
      <c r="B41" s="4" t="s">
        <v>47</v>
      </c>
      <c r="C41" s="13">
        <v>5682</v>
      </c>
      <c r="D41" s="13">
        <v>1690</v>
      </c>
      <c r="E41" s="5">
        <f t="shared" si="0"/>
        <v>0.2974304822245688</v>
      </c>
      <c r="F41" s="25">
        <f t="shared" si="1"/>
        <v>34</v>
      </c>
      <c r="G41" s="26">
        <v>0.2541522491349481</v>
      </c>
      <c r="H41" s="25">
        <f t="shared" si="2"/>
        <v>36</v>
      </c>
      <c r="I41" s="26">
        <f t="shared" si="3"/>
        <v>0.0432782330896207</v>
      </c>
      <c r="J41" s="94">
        <f t="shared" si="4"/>
        <v>1</v>
      </c>
      <c r="K41" s="96">
        <v>0.29630222506803267</v>
      </c>
      <c r="L41" t="s">
        <v>63</v>
      </c>
      <c r="M41" t="s">
        <v>76</v>
      </c>
    </row>
    <row r="42" spans="1:13" ht="18" customHeight="1">
      <c r="A42" s="4">
        <v>280735</v>
      </c>
      <c r="B42" s="4" t="s">
        <v>27</v>
      </c>
      <c r="C42" s="13">
        <v>11439</v>
      </c>
      <c r="D42" s="13">
        <v>4288</v>
      </c>
      <c r="E42" s="5">
        <f t="shared" si="0"/>
        <v>0.3748579421278084</v>
      </c>
      <c r="F42" s="25">
        <f t="shared" si="1"/>
        <v>13</v>
      </c>
      <c r="G42" s="26">
        <v>0.3910715827648735</v>
      </c>
      <c r="H42" s="25">
        <f t="shared" si="2"/>
        <v>7</v>
      </c>
      <c r="I42" s="26">
        <f t="shared" si="3"/>
        <v>-0.016213640637065152</v>
      </c>
      <c r="J42" s="94">
        <f t="shared" si="4"/>
        <v>41</v>
      </c>
      <c r="K42" s="96">
        <v>0.38105135533038886</v>
      </c>
      <c r="L42" t="s">
        <v>63</v>
      </c>
      <c r="M42" t="s">
        <v>77</v>
      </c>
    </row>
    <row r="43" spans="1:13" ht="18" customHeight="1">
      <c r="A43" s="4">
        <v>280792</v>
      </c>
      <c r="B43" s="6" t="s">
        <v>49</v>
      </c>
      <c r="C43" s="13">
        <v>7668</v>
      </c>
      <c r="D43" s="13">
        <v>2672</v>
      </c>
      <c r="E43" s="5">
        <f t="shared" si="0"/>
        <v>0.34846113719353156</v>
      </c>
      <c r="F43" s="25">
        <f t="shared" si="1"/>
        <v>18</v>
      </c>
      <c r="G43" s="26">
        <v>0.35686427457098285</v>
      </c>
      <c r="H43" s="25">
        <f t="shared" si="2"/>
        <v>14</v>
      </c>
      <c r="I43" s="26">
        <f t="shared" si="3"/>
        <v>-0.008403137377451297</v>
      </c>
      <c r="J43" s="94">
        <f t="shared" si="4"/>
        <v>38</v>
      </c>
      <c r="K43" s="96">
        <v>0.3321190042501518</v>
      </c>
      <c r="L43" t="s">
        <v>63</v>
      </c>
      <c r="M43" t="s">
        <v>77</v>
      </c>
    </row>
    <row r="44" spans="1:13" ht="18" customHeight="1">
      <c r="A44" s="4">
        <v>280867</v>
      </c>
      <c r="B44" s="4" t="s">
        <v>51</v>
      </c>
      <c r="C44" s="13">
        <v>10997</v>
      </c>
      <c r="D44" s="13">
        <v>2862</v>
      </c>
      <c r="E44" s="5">
        <f t="shared" si="0"/>
        <v>0.26025279621715014</v>
      </c>
      <c r="F44" s="25">
        <f t="shared" si="1"/>
        <v>37</v>
      </c>
      <c r="G44" s="26">
        <v>0.2540279269602578</v>
      </c>
      <c r="H44" s="25">
        <f t="shared" si="2"/>
        <v>37</v>
      </c>
      <c r="I44" s="26">
        <f t="shared" si="3"/>
        <v>0.0062248692568923625</v>
      </c>
      <c r="J44" s="94">
        <f t="shared" si="4"/>
        <v>24</v>
      </c>
      <c r="K44" s="96">
        <v>0.2616838636954825</v>
      </c>
      <c r="L44" t="s">
        <v>63</v>
      </c>
      <c r="M44" t="s">
        <v>72</v>
      </c>
    </row>
    <row r="45" spans="1:13" ht="18" customHeight="1">
      <c r="A45" s="4">
        <v>280933</v>
      </c>
      <c r="B45" s="4" t="s">
        <v>25</v>
      </c>
      <c r="C45" s="13">
        <v>11317</v>
      </c>
      <c r="D45" s="13">
        <v>3737</v>
      </c>
      <c r="E45" s="5">
        <f t="shared" si="0"/>
        <v>0.3302111867102589</v>
      </c>
      <c r="F45" s="25">
        <f t="shared" si="1"/>
        <v>22</v>
      </c>
      <c r="G45" s="26">
        <v>0.33753611767796166</v>
      </c>
      <c r="H45" s="25">
        <f t="shared" si="2"/>
        <v>20</v>
      </c>
      <c r="I45" s="26">
        <f t="shared" si="3"/>
        <v>-0.0073249309677027585</v>
      </c>
      <c r="J45" s="94">
        <f t="shared" si="4"/>
        <v>37</v>
      </c>
      <c r="K45" s="96">
        <v>0.3302136822925294</v>
      </c>
      <c r="L45" t="s">
        <v>63</v>
      </c>
      <c r="M45" t="s">
        <v>72</v>
      </c>
    </row>
    <row r="46" spans="1:13" ht="18" customHeight="1">
      <c r="A46" s="4">
        <v>280958</v>
      </c>
      <c r="B46" s="4" t="s">
        <v>26</v>
      </c>
      <c r="C46" s="13">
        <v>16678</v>
      </c>
      <c r="D46" s="13">
        <v>6374</v>
      </c>
      <c r="E46" s="5">
        <f t="shared" si="0"/>
        <v>0.38218011752008635</v>
      </c>
      <c r="F46" s="25">
        <f t="shared" si="1"/>
        <v>11</v>
      </c>
      <c r="G46" s="26">
        <v>0.3803251453660852</v>
      </c>
      <c r="H46" s="25">
        <f t="shared" si="2"/>
        <v>10</v>
      </c>
      <c r="I46" s="26">
        <f t="shared" si="3"/>
        <v>0.0018549721540011554</v>
      </c>
      <c r="J46" s="94">
        <f t="shared" si="4"/>
        <v>31</v>
      </c>
      <c r="K46" s="96">
        <v>0.37404706662247267</v>
      </c>
      <c r="L46" t="s">
        <v>63</v>
      </c>
      <c r="M46" t="s">
        <v>76</v>
      </c>
    </row>
    <row r="47" spans="1:11" ht="18" customHeight="1">
      <c r="A47" s="266" t="s">
        <v>67</v>
      </c>
      <c r="B47" s="266"/>
      <c r="C47" s="129">
        <f>SUM(C6:C46)</f>
        <v>945124</v>
      </c>
      <c r="D47" s="129">
        <f>SUM(D6:D46)</f>
        <v>307082</v>
      </c>
      <c r="E47" s="130">
        <f t="shared" si="0"/>
        <v>0.32491186341686384</v>
      </c>
      <c r="F47" s="130"/>
      <c r="G47" s="27">
        <v>0.31639253294475955</v>
      </c>
      <c r="H47" s="133"/>
      <c r="I47" s="132">
        <f t="shared" si="3"/>
        <v>0.008519330472104292</v>
      </c>
      <c r="J47" s="134"/>
      <c r="K47" s="205">
        <v>0.3188504781437644</v>
      </c>
    </row>
    <row r="48" spans="1:11" ht="18" customHeight="1">
      <c r="A48" s="266" t="s">
        <v>65</v>
      </c>
      <c r="B48" s="266"/>
      <c r="C48" s="129">
        <f>SUMIF($L$6:$L$46,"市",C6:C46)</f>
        <v>897121</v>
      </c>
      <c r="D48" s="129">
        <f>SUMIF($L$6:$L$46,"市",D6:D46)</f>
        <v>289690</v>
      </c>
      <c r="E48" s="130">
        <f t="shared" si="0"/>
        <v>0.32291073333474524</v>
      </c>
      <c r="F48" s="130"/>
      <c r="G48" s="27">
        <v>0.3147312511855745</v>
      </c>
      <c r="H48" s="133"/>
      <c r="I48" s="132">
        <f t="shared" si="3"/>
        <v>0.008179482149170747</v>
      </c>
      <c r="J48" s="134"/>
      <c r="K48" s="205">
        <v>0.31693797734683476</v>
      </c>
    </row>
    <row r="49" spans="1:11" ht="18" customHeight="1">
      <c r="A49" s="267" t="s">
        <v>66</v>
      </c>
      <c r="B49" s="268"/>
      <c r="C49" s="14">
        <f>SUMIF($L$6:$L$46,"町",C6:C46)</f>
        <v>48003</v>
      </c>
      <c r="D49" s="14">
        <f>SUMIF($L$6:$L$46,"町",D6:D46)</f>
        <v>17392</v>
      </c>
      <c r="E49" s="7">
        <f t="shared" si="0"/>
        <v>0.3623106889152761</v>
      </c>
      <c r="F49" s="7"/>
      <c r="G49" s="27">
        <v>0.3473336381395736</v>
      </c>
      <c r="H49" s="28"/>
      <c r="I49" s="27">
        <f t="shared" si="3"/>
        <v>0.01497705077570255</v>
      </c>
      <c r="J49" s="95"/>
      <c r="K49" s="205">
        <v>0.3540595503031233</v>
      </c>
    </row>
    <row r="50" spans="1:9" ht="13.5">
      <c r="A50" s="105" t="s">
        <v>133</v>
      </c>
      <c r="I50" s="24"/>
    </row>
    <row r="52" spans="2:8" ht="31.5" customHeight="1">
      <c r="B52" s="271" t="s">
        <v>189</v>
      </c>
      <c r="C52" s="272"/>
      <c r="D52" s="272"/>
      <c r="E52" s="272"/>
      <c r="F52" s="272"/>
      <c r="G52" s="272"/>
      <c r="H52" s="41" t="s">
        <v>184</v>
      </c>
    </row>
    <row r="53" spans="1:11" ht="13.5" customHeight="1">
      <c r="A53" s="259" t="s">
        <v>0</v>
      </c>
      <c r="B53" s="260" t="s">
        <v>1</v>
      </c>
      <c r="C53" s="262" t="s">
        <v>186</v>
      </c>
      <c r="D53" s="262"/>
      <c r="E53" s="262"/>
      <c r="F53" s="262"/>
      <c r="G53" s="253" t="s">
        <v>181</v>
      </c>
      <c r="H53" s="22"/>
      <c r="I53" s="246" t="s">
        <v>61</v>
      </c>
      <c r="J53" s="29"/>
      <c r="K53" s="97"/>
    </row>
    <row r="54" spans="1:11" ht="13.5" customHeight="1">
      <c r="A54" s="249"/>
      <c r="B54" s="217"/>
      <c r="C54" s="248" t="s">
        <v>2</v>
      </c>
      <c r="D54" s="251" t="s">
        <v>10</v>
      </c>
      <c r="E54" s="253" t="s">
        <v>59</v>
      </c>
      <c r="F54" s="21"/>
      <c r="G54" s="263"/>
      <c r="H54" s="23"/>
      <c r="I54" s="246"/>
      <c r="J54" s="30"/>
      <c r="K54" s="97"/>
    </row>
    <row r="55" spans="1:11" ht="13.5">
      <c r="A55" s="249"/>
      <c r="B55" s="217"/>
      <c r="C55" s="249"/>
      <c r="D55" s="252"/>
      <c r="E55" s="254"/>
      <c r="F55" s="256" t="s">
        <v>58</v>
      </c>
      <c r="G55" s="263"/>
      <c r="H55" s="258" t="s">
        <v>58</v>
      </c>
      <c r="I55" s="247"/>
      <c r="J55" s="223" t="s">
        <v>58</v>
      </c>
      <c r="K55" s="98"/>
    </row>
    <row r="56" spans="1:11" ht="13.5">
      <c r="A56" s="250"/>
      <c r="B56" s="261"/>
      <c r="C56" s="250"/>
      <c r="D56" s="250"/>
      <c r="E56" s="255"/>
      <c r="F56" s="257"/>
      <c r="G56" s="264"/>
      <c r="H56" s="257"/>
      <c r="I56" s="247"/>
      <c r="J56" s="223"/>
      <c r="K56" s="98"/>
    </row>
    <row r="57" spans="1:11" ht="25.5" customHeight="1">
      <c r="A57" s="234" t="s">
        <v>68</v>
      </c>
      <c r="B57" s="235"/>
      <c r="C57" s="14">
        <f aca="true" t="shared" si="5" ref="C57:C66">SUMIF($M$6:$M$46,A57,C$6:C$46)</f>
        <v>253479</v>
      </c>
      <c r="D57" s="14">
        <f aca="true" t="shared" si="6" ref="D57:D66">SUMIF($M$6:$M$46,A57,D$6:D$46)</f>
        <v>78727</v>
      </c>
      <c r="E57" s="7">
        <f aca="true" t="shared" si="7" ref="E57:E69">D57/C57</f>
        <v>0.31058588679930094</v>
      </c>
      <c r="F57" s="33">
        <f aca="true" t="shared" si="8" ref="F57:F66">RANK(E57,E$57:E$66)</f>
        <v>7</v>
      </c>
      <c r="G57" s="27">
        <v>0.2990020197219912</v>
      </c>
      <c r="H57" s="33">
        <f aca="true" t="shared" si="9" ref="H57:H66">RANK(G57,G$57:G$66)</f>
        <v>7</v>
      </c>
      <c r="I57" s="27">
        <f aca="true" t="shared" si="10" ref="I57:I69">E57-G57</f>
        <v>0.01158386707730974</v>
      </c>
      <c r="J57" s="33">
        <f aca="true" t="shared" si="11" ref="J57:J66">RANK(I57,I$57:I$66)</f>
        <v>3</v>
      </c>
      <c r="K57" s="99"/>
    </row>
    <row r="58" spans="1:11" ht="25.5" customHeight="1">
      <c r="A58" s="234" t="s">
        <v>70</v>
      </c>
      <c r="B58" s="235"/>
      <c r="C58" s="14">
        <f t="shared" si="5"/>
        <v>165441</v>
      </c>
      <c r="D58" s="14">
        <f t="shared" si="6"/>
        <v>59645</v>
      </c>
      <c r="E58" s="7">
        <f t="shared" si="7"/>
        <v>0.3605212734449139</v>
      </c>
      <c r="F58" s="33">
        <f t="shared" si="8"/>
        <v>4</v>
      </c>
      <c r="G58" s="27">
        <v>0.35709196734772736</v>
      </c>
      <c r="H58" s="33">
        <f t="shared" si="9"/>
        <v>3</v>
      </c>
      <c r="I58" s="27">
        <f t="shared" si="10"/>
        <v>0.0034293060971865574</v>
      </c>
      <c r="J58" s="33">
        <f t="shared" si="11"/>
        <v>9</v>
      </c>
      <c r="K58" s="99"/>
    </row>
    <row r="59" spans="1:11" ht="25.5" customHeight="1">
      <c r="A59" s="234" t="s">
        <v>73</v>
      </c>
      <c r="B59" s="235"/>
      <c r="C59" s="14">
        <f t="shared" si="5"/>
        <v>119161</v>
      </c>
      <c r="D59" s="14">
        <f t="shared" si="6"/>
        <v>40261</v>
      </c>
      <c r="E59" s="7">
        <f t="shared" si="7"/>
        <v>0.33787061202910346</v>
      </c>
      <c r="F59" s="33">
        <f t="shared" si="8"/>
        <v>5</v>
      </c>
      <c r="G59" s="27">
        <v>0.324117443518917</v>
      </c>
      <c r="H59" s="33">
        <f t="shared" si="9"/>
        <v>6</v>
      </c>
      <c r="I59" s="27">
        <f t="shared" si="10"/>
        <v>0.013753168510186431</v>
      </c>
      <c r="J59" s="33">
        <f t="shared" si="11"/>
        <v>2</v>
      </c>
      <c r="K59" s="99"/>
    </row>
    <row r="60" spans="1:11" ht="25.5" customHeight="1">
      <c r="A60" s="234" t="s">
        <v>71</v>
      </c>
      <c r="B60" s="235"/>
      <c r="C60" s="14">
        <f t="shared" si="5"/>
        <v>123984</v>
      </c>
      <c r="D60" s="14">
        <f t="shared" si="6"/>
        <v>32923</v>
      </c>
      <c r="E60" s="7">
        <f t="shared" si="7"/>
        <v>0.265542328042328</v>
      </c>
      <c r="F60" s="33">
        <f t="shared" si="8"/>
        <v>10</v>
      </c>
      <c r="G60" s="27">
        <v>0.2608116017428627</v>
      </c>
      <c r="H60" s="33">
        <f t="shared" si="9"/>
        <v>10</v>
      </c>
      <c r="I60" s="27">
        <f t="shared" si="10"/>
        <v>0.004730726299465304</v>
      </c>
      <c r="J60" s="33">
        <f t="shared" si="11"/>
        <v>8</v>
      </c>
      <c r="K60" s="99"/>
    </row>
    <row r="61" spans="1:11" ht="25.5" customHeight="1">
      <c r="A61" s="234" t="s">
        <v>75</v>
      </c>
      <c r="B61" s="235"/>
      <c r="C61" s="14">
        <f t="shared" si="5"/>
        <v>50842</v>
      </c>
      <c r="D61" s="14">
        <f t="shared" si="6"/>
        <v>14820</v>
      </c>
      <c r="E61" s="7">
        <f t="shared" si="7"/>
        <v>0.29149128673144253</v>
      </c>
      <c r="F61" s="33">
        <f t="shared" si="8"/>
        <v>9</v>
      </c>
      <c r="G61" s="27">
        <v>0.2733328124389577</v>
      </c>
      <c r="H61" s="33">
        <f t="shared" si="9"/>
        <v>9</v>
      </c>
      <c r="I61" s="27">
        <f t="shared" si="10"/>
        <v>0.01815847429248485</v>
      </c>
      <c r="J61" s="33">
        <f t="shared" si="11"/>
        <v>1</v>
      </c>
      <c r="K61" s="99"/>
    </row>
    <row r="62" spans="1:11" ht="25.5" customHeight="1">
      <c r="A62" s="234" t="s">
        <v>69</v>
      </c>
      <c r="B62" s="235"/>
      <c r="C62" s="14">
        <f t="shared" si="5"/>
        <v>97755</v>
      </c>
      <c r="D62" s="14">
        <f t="shared" si="6"/>
        <v>33017</v>
      </c>
      <c r="E62" s="7">
        <f t="shared" si="7"/>
        <v>0.3377525446268733</v>
      </c>
      <c r="F62" s="33">
        <f t="shared" si="8"/>
        <v>6</v>
      </c>
      <c r="G62" s="27">
        <v>0.3307997626695583</v>
      </c>
      <c r="H62" s="33">
        <f t="shared" si="9"/>
        <v>5</v>
      </c>
      <c r="I62" s="27">
        <f t="shared" si="10"/>
        <v>0.006952781957315024</v>
      </c>
      <c r="J62" s="33">
        <f t="shared" si="11"/>
        <v>6</v>
      </c>
      <c r="K62" s="99"/>
    </row>
    <row r="63" spans="1:11" ht="25.5" customHeight="1">
      <c r="A63" s="244" t="s">
        <v>74</v>
      </c>
      <c r="B63" s="245"/>
      <c r="C63" s="129">
        <f t="shared" si="5"/>
        <v>49067</v>
      </c>
      <c r="D63" s="129">
        <f t="shared" si="6"/>
        <v>18692</v>
      </c>
      <c r="E63" s="130">
        <f t="shared" si="7"/>
        <v>0.38094849899117533</v>
      </c>
      <c r="F63" s="131">
        <f t="shared" si="8"/>
        <v>1</v>
      </c>
      <c r="G63" s="27">
        <v>0.3703462188983759</v>
      </c>
      <c r="H63" s="131">
        <f t="shared" si="9"/>
        <v>2</v>
      </c>
      <c r="I63" s="132">
        <f t="shared" si="10"/>
        <v>0.010602280092799454</v>
      </c>
      <c r="J63" s="131">
        <f t="shared" si="11"/>
        <v>4</v>
      </c>
      <c r="K63" s="99"/>
    </row>
    <row r="64" spans="1:11" ht="25.5" customHeight="1">
      <c r="A64" s="238" t="s">
        <v>76</v>
      </c>
      <c r="B64" s="239"/>
      <c r="C64" s="14">
        <f t="shared" si="5"/>
        <v>34401</v>
      </c>
      <c r="D64" s="14">
        <f t="shared" si="6"/>
        <v>12615</v>
      </c>
      <c r="E64" s="7">
        <f t="shared" si="7"/>
        <v>0.3667044562658062</v>
      </c>
      <c r="F64" s="33">
        <f t="shared" si="8"/>
        <v>2</v>
      </c>
      <c r="G64" s="27">
        <v>0.3561819529156929</v>
      </c>
      <c r="H64" s="33">
        <f t="shared" si="9"/>
        <v>4</v>
      </c>
      <c r="I64" s="27">
        <f t="shared" si="10"/>
        <v>0.010522503350113344</v>
      </c>
      <c r="J64" s="33">
        <f t="shared" si="11"/>
        <v>5</v>
      </c>
      <c r="K64" s="99"/>
    </row>
    <row r="65" spans="1:11" ht="25.5" customHeight="1">
      <c r="A65" s="238" t="s">
        <v>77</v>
      </c>
      <c r="B65" s="239"/>
      <c r="C65" s="14">
        <f t="shared" si="5"/>
        <v>19107</v>
      </c>
      <c r="D65" s="14">
        <f t="shared" si="6"/>
        <v>6960</v>
      </c>
      <c r="E65" s="7">
        <f t="shared" si="7"/>
        <v>0.3642644057151829</v>
      </c>
      <c r="F65" s="33">
        <f t="shared" si="8"/>
        <v>3</v>
      </c>
      <c r="G65" s="27">
        <v>0.37741918746432834</v>
      </c>
      <c r="H65" s="33">
        <f t="shared" si="9"/>
        <v>1</v>
      </c>
      <c r="I65" s="27">
        <f t="shared" si="10"/>
        <v>-0.013154781749145417</v>
      </c>
      <c r="J65" s="33">
        <f t="shared" si="11"/>
        <v>10</v>
      </c>
      <c r="K65" s="99"/>
    </row>
    <row r="66" spans="1:11" ht="25.5" customHeight="1" thickBot="1">
      <c r="A66" s="240" t="s">
        <v>72</v>
      </c>
      <c r="B66" s="241"/>
      <c r="C66" s="34">
        <f t="shared" si="5"/>
        <v>31887</v>
      </c>
      <c r="D66" s="34">
        <f t="shared" si="6"/>
        <v>9422</v>
      </c>
      <c r="E66" s="35">
        <f t="shared" si="7"/>
        <v>0.2954809169881143</v>
      </c>
      <c r="F66" s="33">
        <f t="shared" si="8"/>
        <v>8</v>
      </c>
      <c r="G66" s="36">
        <v>0.2900238486077988</v>
      </c>
      <c r="H66" s="33">
        <f t="shared" si="9"/>
        <v>8</v>
      </c>
      <c r="I66" s="36">
        <f t="shared" si="10"/>
        <v>0.005457068380315511</v>
      </c>
      <c r="J66" s="33">
        <f t="shared" si="11"/>
        <v>7</v>
      </c>
      <c r="K66" s="99"/>
    </row>
    <row r="67" spans="1:11" ht="25.5" customHeight="1" thickTop="1">
      <c r="A67" s="242" t="s">
        <v>65</v>
      </c>
      <c r="B67" s="243"/>
      <c r="C67" s="37">
        <f>C48</f>
        <v>897121</v>
      </c>
      <c r="D67" s="37">
        <f>D48</f>
        <v>289690</v>
      </c>
      <c r="E67" s="38">
        <f t="shared" si="7"/>
        <v>0.32291073333474524</v>
      </c>
      <c r="F67" s="38"/>
      <c r="G67" s="39">
        <v>0.3147312511855745</v>
      </c>
      <c r="H67" s="40"/>
      <c r="I67" s="39">
        <f t="shared" si="10"/>
        <v>0.008179482149170747</v>
      </c>
      <c r="J67" s="40"/>
      <c r="K67" s="97"/>
    </row>
    <row r="68" spans="1:11" ht="25.5" customHeight="1">
      <c r="A68" s="234" t="s">
        <v>66</v>
      </c>
      <c r="B68" s="235"/>
      <c r="C68" s="14">
        <f>C49</f>
        <v>48003</v>
      </c>
      <c r="D68" s="14">
        <f>D49</f>
        <v>17392</v>
      </c>
      <c r="E68" s="7">
        <f t="shared" si="7"/>
        <v>0.3623106889152761</v>
      </c>
      <c r="F68" s="7"/>
      <c r="G68" s="27">
        <v>0.3473336381395736</v>
      </c>
      <c r="H68" s="28"/>
      <c r="I68" s="27">
        <f t="shared" si="10"/>
        <v>0.01497705077570255</v>
      </c>
      <c r="J68" s="28"/>
      <c r="K68" s="97"/>
    </row>
    <row r="69" spans="1:11" ht="25.5" customHeight="1">
      <c r="A69" s="234" t="s">
        <v>78</v>
      </c>
      <c r="B69" s="235"/>
      <c r="C69" s="14">
        <f>C47</f>
        <v>945124</v>
      </c>
      <c r="D69" s="14">
        <f>D47</f>
        <v>307082</v>
      </c>
      <c r="E69" s="7">
        <f t="shared" si="7"/>
        <v>0.32491186341686384</v>
      </c>
      <c r="F69" s="7"/>
      <c r="G69" s="27">
        <v>0.31639253294475955</v>
      </c>
      <c r="H69" s="28"/>
      <c r="I69" s="27">
        <f t="shared" si="10"/>
        <v>0.008519330472104292</v>
      </c>
      <c r="J69" s="28"/>
      <c r="K69" s="97"/>
    </row>
  </sheetData>
  <mergeCells count="41">
    <mergeCell ref="B1:G1"/>
    <mergeCell ref="B52:G52"/>
    <mergeCell ref="A2:A5"/>
    <mergeCell ref="B2:B5"/>
    <mergeCell ref="C2:F2"/>
    <mergeCell ref="G2:G5"/>
    <mergeCell ref="J4:J5"/>
    <mergeCell ref="A47:B47"/>
    <mergeCell ref="A48:B48"/>
    <mergeCell ref="A49:B49"/>
    <mergeCell ref="I2:I5"/>
    <mergeCell ref="C3:C5"/>
    <mergeCell ref="D3:D5"/>
    <mergeCell ref="E3:E5"/>
    <mergeCell ref="F4:F5"/>
    <mergeCell ref="H4:H5"/>
    <mergeCell ref="H55:H56"/>
    <mergeCell ref="A53:A56"/>
    <mergeCell ref="B53:B56"/>
    <mergeCell ref="C53:F53"/>
    <mergeCell ref="G53:G56"/>
    <mergeCell ref="A63:B63"/>
    <mergeCell ref="J55:J56"/>
    <mergeCell ref="A57:B57"/>
    <mergeCell ref="A58:B58"/>
    <mergeCell ref="A59:B59"/>
    <mergeCell ref="I53:I56"/>
    <mergeCell ref="C54:C56"/>
    <mergeCell ref="D54:D56"/>
    <mergeCell ref="E54:E56"/>
    <mergeCell ref="F55:F56"/>
    <mergeCell ref="A68:B68"/>
    <mergeCell ref="A69:B69"/>
    <mergeCell ref="K2:K5"/>
    <mergeCell ref="A64:B64"/>
    <mergeCell ref="A65:B65"/>
    <mergeCell ref="A66:B66"/>
    <mergeCell ref="A67:B67"/>
    <mergeCell ref="A60:B60"/>
    <mergeCell ref="A61:B61"/>
    <mergeCell ref="A62:B62"/>
  </mergeCells>
  <printOptions/>
  <pageMargins left="0.75" right="0.28" top="0.43" bottom="0.23" header="0.13" footer="0.08"/>
  <pageSetup horizontalDpi="600" verticalDpi="600" orientation="portrait" paperSize="9" scale="95" r:id="rId3"/>
  <rowBreaks count="1" manualBreakCount="1">
    <brk id="5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4"/>
  <sheetViews>
    <sheetView view="pageBreakPreview" zoomScaleSheetLayoutView="100" workbookViewId="0" topLeftCell="A1">
      <selection activeCell="N3" sqref="N3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89" t="s">
        <v>185</v>
      </c>
      <c r="C1" s="290"/>
      <c r="D1" s="290"/>
      <c r="E1" s="290"/>
      <c r="F1" s="290"/>
      <c r="G1" s="290"/>
      <c r="H1" s="41" t="s">
        <v>184</v>
      </c>
    </row>
    <row r="2" spans="1:11" ht="14.25" thickTop="1">
      <c r="A2" s="291" t="s">
        <v>0</v>
      </c>
      <c r="B2" s="293" t="s">
        <v>1</v>
      </c>
      <c r="C2" s="296" t="s">
        <v>186</v>
      </c>
      <c r="D2" s="296"/>
      <c r="E2" s="296"/>
      <c r="F2" s="296"/>
      <c r="G2" s="283" t="s">
        <v>181</v>
      </c>
      <c r="H2" s="136"/>
      <c r="I2" s="277" t="s">
        <v>61</v>
      </c>
      <c r="J2" s="136"/>
      <c r="K2" s="273" t="s">
        <v>187</v>
      </c>
    </row>
    <row r="3" spans="1:11" ht="13.5" customHeight="1">
      <c r="A3" s="280"/>
      <c r="B3" s="294"/>
      <c r="C3" s="279" t="s">
        <v>2</v>
      </c>
      <c r="D3" s="281" t="s">
        <v>10</v>
      </c>
      <c r="E3" s="283" t="s">
        <v>59</v>
      </c>
      <c r="F3" s="137"/>
      <c r="G3" s="297"/>
      <c r="H3" s="138"/>
      <c r="I3" s="277"/>
      <c r="J3" s="139"/>
      <c r="K3" s="274"/>
    </row>
    <row r="4" spans="1:11" ht="13.5">
      <c r="A4" s="280"/>
      <c r="B4" s="294"/>
      <c r="C4" s="280"/>
      <c r="D4" s="282"/>
      <c r="E4" s="284"/>
      <c r="F4" s="286" t="s">
        <v>58</v>
      </c>
      <c r="G4" s="297"/>
      <c r="H4" s="288" t="s">
        <v>58</v>
      </c>
      <c r="I4" s="278"/>
      <c r="J4" s="275" t="s">
        <v>58</v>
      </c>
      <c r="K4" s="274"/>
    </row>
    <row r="5" spans="1:11" ht="13.5">
      <c r="A5" s="292"/>
      <c r="B5" s="295"/>
      <c r="C5" s="280"/>
      <c r="D5" s="280"/>
      <c r="E5" s="285"/>
      <c r="F5" s="287"/>
      <c r="G5" s="298"/>
      <c r="H5" s="287"/>
      <c r="I5" s="278"/>
      <c r="J5" s="275"/>
      <c r="K5" s="274"/>
    </row>
    <row r="6" spans="1:11" ht="18" customHeight="1">
      <c r="A6" s="140">
        <v>301</v>
      </c>
      <c r="B6" s="178" t="s">
        <v>157</v>
      </c>
      <c r="C6" s="13">
        <v>970</v>
      </c>
      <c r="D6" s="13">
        <v>252</v>
      </c>
      <c r="E6" s="5">
        <f aca="true" t="shared" si="0" ref="E6:E13">D6/C6</f>
        <v>0.2597938144329897</v>
      </c>
      <c r="F6" s="25">
        <f aca="true" t="shared" si="1" ref="F6:F12">RANK(E6,$E$6:$E$12)</f>
        <v>6</v>
      </c>
      <c r="G6" s="179">
        <v>0.24124513618677043</v>
      </c>
      <c r="H6" s="25">
        <f aca="true" t="shared" si="2" ref="H6:H12">RANK(G6,$G$6:$G$12)</f>
        <v>6</v>
      </c>
      <c r="I6" s="26">
        <f aca="true" t="shared" si="3" ref="I6:I13">E6-G6</f>
        <v>0.01854867824621928</v>
      </c>
      <c r="J6" s="94">
        <f aca="true" t="shared" si="4" ref="J6:J12">RANK(I6,$I$6:$I$12)</f>
        <v>3</v>
      </c>
      <c r="K6" s="96">
        <v>0.2354596622889306</v>
      </c>
    </row>
    <row r="7" spans="1:11" ht="18" customHeight="1">
      <c r="A7" s="140">
        <v>303</v>
      </c>
      <c r="B7" s="178" t="s">
        <v>158</v>
      </c>
      <c r="C7" s="13">
        <v>179</v>
      </c>
      <c r="D7" s="13">
        <v>49</v>
      </c>
      <c r="E7" s="5">
        <f t="shared" si="0"/>
        <v>0.2737430167597765</v>
      </c>
      <c r="F7" s="25">
        <f t="shared" si="1"/>
        <v>4</v>
      </c>
      <c r="G7" s="26">
        <v>0.3146067415730337</v>
      </c>
      <c r="H7" s="25">
        <f t="shared" si="2"/>
        <v>2</v>
      </c>
      <c r="I7" s="26">
        <f t="shared" si="3"/>
        <v>-0.040863724813257174</v>
      </c>
      <c r="J7" s="94">
        <f t="shared" si="4"/>
        <v>7</v>
      </c>
      <c r="K7" s="96">
        <v>0.281767955801105</v>
      </c>
    </row>
    <row r="8" spans="1:11" ht="18" customHeight="1">
      <c r="A8" s="140">
        <v>305</v>
      </c>
      <c r="B8" s="178" t="s">
        <v>159</v>
      </c>
      <c r="C8" s="13">
        <v>1429</v>
      </c>
      <c r="D8" s="13">
        <v>406</v>
      </c>
      <c r="E8" s="5">
        <f t="shared" si="0"/>
        <v>0.2841147655703289</v>
      </c>
      <c r="F8" s="25">
        <f t="shared" si="1"/>
        <v>2</v>
      </c>
      <c r="G8" s="26">
        <v>0.2791346824842987</v>
      </c>
      <c r="H8" s="25">
        <f t="shared" si="2"/>
        <v>3</v>
      </c>
      <c r="I8" s="26">
        <f t="shared" si="3"/>
        <v>0.004980083086030207</v>
      </c>
      <c r="J8" s="94">
        <f t="shared" si="4"/>
        <v>5</v>
      </c>
      <c r="K8" s="96">
        <v>0.2839095744680851</v>
      </c>
    </row>
    <row r="9" spans="1:11" ht="18" customHeight="1">
      <c r="A9" s="140">
        <v>306</v>
      </c>
      <c r="B9" s="178" t="s">
        <v>160</v>
      </c>
      <c r="C9" s="13">
        <v>5653</v>
      </c>
      <c r="D9" s="13">
        <v>1537</v>
      </c>
      <c r="E9" s="5">
        <f t="shared" si="0"/>
        <v>0.27189103131080844</v>
      </c>
      <c r="F9" s="25">
        <f t="shared" si="1"/>
        <v>5</v>
      </c>
      <c r="G9" s="26">
        <v>0.2505357142857143</v>
      </c>
      <c r="H9" s="25">
        <f t="shared" si="2"/>
        <v>5</v>
      </c>
      <c r="I9" s="26">
        <f t="shared" si="3"/>
        <v>0.021355317025094134</v>
      </c>
      <c r="J9" s="94">
        <f t="shared" si="4"/>
        <v>2</v>
      </c>
      <c r="K9" s="96">
        <v>0.20223010643689812</v>
      </c>
    </row>
    <row r="10" spans="1:11" ht="18" customHeight="1">
      <c r="A10" s="140">
        <v>307</v>
      </c>
      <c r="B10" s="178" t="s">
        <v>161</v>
      </c>
      <c r="C10" s="13">
        <v>10265</v>
      </c>
      <c r="D10" s="13">
        <v>736</v>
      </c>
      <c r="E10" s="5">
        <f t="shared" si="0"/>
        <v>0.07169995129079396</v>
      </c>
      <c r="F10" s="25">
        <f t="shared" si="1"/>
        <v>7</v>
      </c>
      <c r="G10" s="26">
        <v>0.07096965503607788</v>
      </c>
      <c r="H10" s="25">
        <f t="shared" si="2"/>
        <v>7</v>
      </c>
      <c r="I10" s="26">
        <f t="shared" si="3"/>
        <v>0.000730296254716073</v>
      </c>
      <c r="J10" s="94">
        <f t="shared" si="4"/>
        <v>6</v>
      </c>
      <c r="K10" s="96">
        <v>0.05508784773060029</v>
      </c>
    </row>
    <row r="11" spans="1:11" ht="18" customHeight="1">
      <c r="A11" s="140">
        <v>308</v>
      </c>
      <c r="B11" s="178" t="s">
        <v>162</v>
      </c>
      <c r="C11" s="13">
        <v>1939</v>
      </c>
      <c r="D11" s="13">
        <v>647</v>
      </c>
      <c r="E11" s="5">
        <f t="shared" si="0"/>
        <v>0.333677153171738</v>
      </c>
      <c r="F11" s="25">
        <f t="shared" si="1"/>
        <v>1</v>
      </c>
      <c r="G11" s="26">
        <v>0.3153806317969964</v>
      </c>
      <c r="H11" s="25">
        <f t="shared" si="2"/>
        <v>1</v>
      </c>
      <c r="I11" s="26">
        <f t="shared" si="3"/>
        <v>0.018296521374741637</v>
      </c>
      <c r="J11" s="94">
        <f t="shared" si="4"/>
        <v>4</v>
      </c>
      <c r="K11" s="96">
        <v>0.2849029815428301</v>
      </c>
    </row>
    <row r="12" spans="1:11" ht="18" customHeight="1">
      <c r="A12" s="140">
        <v>309</v>
      </c>
      <c r="B12" s="178" t="s">
        <v>163</v>
      </c>
      <c r="C12" s="13">
        <v>43858</v>
      </c>
      <c r="D12" s="13">
        <v>12297</v>
      </c>
      <c r="E12" s="5">
        <f t="shared" si="0"/>
        <v>0.2803821423685531</v>
      </c>
      <c r="F12" s="25">
        <f t="shared" si="1"/>
        <v>3</v>
      </c>
      <c r="G12" s="26">
        <v>0.25121163166397414</v>
      </c>
      <c r="H12" s="25">
        <f t="shared" si="2"/>
        <v>4</v>
      </c>
      <c r="I12" s="26">
        <f t="shared" si="3"/>
        <v>0.029170510704578934</v>
      </c>
      <c r="J12" s="94">
        <f t="shared" si="4"/>
        <v>1</v>
      </c>
      <c r="K12" s="96">
        <v>0.23164281579945312</v>
      </c>
    </row>
    <row r="13" spans="1:11" ht="18" customHeight="1">
      <c r="A13" s="276" t="s">
        <v>67</v>
      </c>
      <c r="B13" s="276"/>
      <c r="C13" s="157">
        <f>SUM(C6:C12)</f>
        <v>64293</v>
      </c>
      <c r="D13" s="157">
        <f>SUM(D6:D12)</f>
        <v>15924</v>
      </c>
      <c r="E13" s="158">
        <f t="shared" si="0"/>
        <v>0.24767859642573842</v>
      </c>
      <c r="F13" s="143"/>
      <c r="G13" s="151">
        <v>0.22606024843780734</v>
      </c>
      <c r="H13" s="144"/>
      <c r="I13" s="145">
        <f t="shared" si="3"/>
        <v>0.02161834798793108</v>
      </c>
      <c r="J13" s="146"/>
      <c r="K13" s="153">
        <v>0.205196758292255</v>
      </c>
    </row>
    <row r="14" spans="1:9" ht="13.5">
      <c r="A14" s="105" t="s">
        <v>133</v>
      </c>
      <c r="I14" s="24"/>
    </row>
  </sheetData>
  <mergeCells count="14">
    <mergeCell ref="B1:G1"/>
    <mergeCell ref="A2:A5"/>
    <mergeCell ref="B2:B5"/>
    <mergeCell ref="C2:F2"/>
    <mergeCell ref="G2:G5"/>
    <mergeCell ref="K2:K5"/>
    <mergeCell ref="J4:J5"/>
    <mergeCell ref="A13:B13"/>
    <mergeCell ref="I2:I5"/>
    <mergeCell ref="C3:C5"/>
    <mergeCell ref="D3:D5"/>
    <mergeCell ref="E3:E5"/>
    <mergeCell ref="F4:F5"/>
    <mergeCell ref="H4:H5"/>
  </mergeCells>
  <printOptions/>
  <pageMargins left="0.75" right="0.28" top="0.43" bottom="0.23" header="0.13" footer="0.0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workbookViewId="0" topLeftCell="A45">
      <selection activeCell="G57" sqref="G57:G69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178</v>
      </c>
      <c r="C1" s="270"/>
      <c r="D1" s="270"/>
      <c r="E1" s="270"/>
      <c r="F1" s="270"/>
      <c r="G1" s="270"/>
      <c r="H1" s="41" t="s">
        <v>179</v>
      </c>
    </row>
    <row r="2" spans="1:11" ht="14.25" thickTop="1">
      <c r="A2" s="291" t="s">
        <v>0</v>
      </c>
      <c r="B2" s="293" t="s">
        <v>1</v>
      </c>
      <c r="C2" s="296" t="s">
        <v>180</v>
      </c>
      <c r="D2" s="296"/>
      <c r="E2" s="296"/>
      <c r="F2" s="296"/>
      <c r="G2" s="283" t="s">
        <v>181</v>
      </c>
      <c r="H2" s="136"/>
      <c r="I2" s="277" t="s">
        <v>61</v>
      </c>
      <c r="J2" s="136"/>
      <c r="K2" s="273" t="s">
        <v>175</v>
      </c>
    </row>
    <row r="3" spans="1:11" ht="13.5" customHeight="1">
      <c r="A3" s="280"/>
      <c r="B3" s="294"/>
      <c r="C3" s="279" t="s">
        <v>2</v>
      </c>
      <c r="D3" s="281" t="s">
        <v>10</v>
      </c>
      <c r="E3" s="283" t="s">
        <v>59</v>
      </c>
      <c r="F3" s="137"/>
      <c r="G3" s="297"/>
      <c r="H3" s="138"/>
      <c r="I3" s="277"/>
      <c r="J3" s="139"/>
      <c r="K3" s="274"/>
    </row>
    <row r="4" spans="1:11" ht="13.5">
      <c r="A4" s="280"/>
      <c r="B4" s="294"/>
      <c r="C4" s="280"/>
      <c r="D4" s="282"/>
      <c r="E4" s="284"/>
      <c r="F4" s="286" t="s">
        <v>58</v>
      </c>
      <c r="G4" s="297"/>
      <c r="H4" s="288" t="s">
        <v>58</v>
      </c>
      <c r="I4" s="278"/>
      <c r="J4" s="275" t="s">
        <v>58</v>
      </c>
      <c r="K4" s="274"/>
    </row>
    <row r="5" spans="1:11" ht="13.5">
      <c r="A5" s="292"/>
      <c r="B5" s="295"/>
      <c r="C5" s="280"/>
      <c r="D5" s="280"/>
      <c r="E5" s="285"/>
      <c r="F5" s="287"/>
      <c r="G5" s="298"/>
      <c r="H5" s="287"/>
      <c r="I5" s="278"/>
      <c r="J5" s="275"/>
      <c r="K5" s="274"/>
    </row>
    <row r="6" spans="1:13" ht="18" customHeight="1">
      <c r="A6" s="140">
        <v>284000</v>
      </c>
      <c r="B6" s="154" t="s">
        <v>14</v>
      </c>
      <c r="C6" s="159">
        <v>276107</v>
      </c>
      <c r="D6" s="159">
        <v>83915</v>
      </c>
      <c r="E6" s="5">
        <f aca="true" t="shared" si="0" ref="E6:E49">D6/C6</f>
        <v>0.3039220302274118</v>
      </c>
      <c r="F6" s="25">
        <f aca="true" t="shared" si="1" ref="F6:F46">RANK(E6,$E$6:$E$46)</f>
        <v>32</v>
      </c>
      <c r="G6" s="26">
        <v>0.2990020197219912</v>
      </c>
      <c r="H6" s="25">
        <f aca="true" t="shared" si="2" ref="H6:H46">RANK(G6,$G$6:$G$46)</f>
        <v>29</v>
      </c>
      <c r="I6" s="26">
        <f aca="true" t="shared" si="3" ref="I6:I49">E6-G6</f>
        <v>0.0049200105054206245</v>
      </c>
      <c r="J6" s="94">
        <f aca="true" t="shared" si="4" ref="J6:J46">RANK(I6,$I$6:$I$46)</f>
        <v>21</v>
      </c>
      <c r="K6" s="96">
        <v>0.2919268413104089</v>
      </c>
      <c r="L6" t="s">
        <v>63</v>
      </c>
      <c r="M6" t="s">
        <v>68</v>
      </c>
    </row>
    <row r="7" spans="1:13" ht="18" customHeight="1">
      <c r="A7" s="140">
        <v>280024</v>
      </c>
      <c r="B7" s="154" t="s">
        <v>40</v>
      </c>
      <c r="C7" s="159">
        <v>98650</v>
      </c>
      <c r="D7" s="159">
        <v>31265</v>
      </c>
      <c r="E7" s="5">
        <f t="shared" si="0"/>
        <v>0.31692853522554487</v>
      </c>
      <c r="F7" s="25">
        <f t="shared" si="1"/>
        <v>27</v>
      </c>
      <c r="G7" s="26">
        <v>0.3249518808201956</v>
      </c>
      <c r="H7" s="25">
        <f t="shared" si="2"/>
        <v>25</v>
      </c>
      <c r="I7" s="26">
        <f t="shared" si="3"/>
        <v>-0.008023345594650733</v>
      </c>
      <c r="J7" s="94">
        <f t="shared" si="4"/>
        <v>34</v>
      </c>
      <c r="K7" s="96">
        <v>0.3113363378673247</v>
      </c>
      <c r="L7" t="s">
        <v>63</v>
      </c>
      <c r="M7" t="s">
        <v>69</v>
      </c>
    </row>
    <row r="8" spans="1:13" ht="18" customHeight="1">
      <c r="A8" s="140">
        <v>280032</v>
      </c>
      <c r="B8" s="154" t="s">
        <v>34</v>
      </c>
      <c r="C8" s="159">
        <v>83261</v>
      </c>
      <c r="D8" s="159">
        <v>30808</v>
      </c>
      <c r="E8" s="5">
        <f t="shared" si="0"/>
        <v>0.37001717490782</v>
      </c>
      <c r="F8" s="25">
        <f t="shared" si="1"/>
        <v>14</v>
      </c>
      <c r="G8" s="26">
        <v>0.39139115842081407</v>
      </c>
      <c r="H8" s="25">
        <f t="shared" si="2"/>
        <v>6</v>
      </c>
      <c r="I8" s="26">
        <f t="shared" si="3"/>
        <v>-0.021373983512994077</v>
      </c>
      <c r="J8" s="94">
        <f t="shared" si="4"/>
        <v>38</v>
      </c>
      <c r="K8" s="96">
        <v>0.3809018439682099</v>
      </c>
      <c r="L8" t="s">
        <v>63</v>
      </c>
      <c r="M8" t="s">
        <v>70</v>
      </c>
    </row>
    <row r="9" spans="1:13" ht="18" customHeight="1">
      <c r="A9" s="140">
        <v>280040</v>
      </c>
      <c r="B9" s="154" t="s">
        <v>36</v>
      </c>
      <c r="C9" s="159">
        <v>52400</v>
      </c>
      <c r="D9" s="159">
        <v>11816</v>
      </c>
      <c r="E9" s="5">
        <f t="shared" si="0"/>
        <v>0.22549618320610687</v>
      </c>
      <c r="F9" s="25">
        <f t="shared" si="1"/>
        <v>40</v>
      </c>
      <c r="G9" s="26">
        <v>0.22873473519920698</v>
      </c>
      <c r="H9" s="25">
        <f t="shared" si="2"/>
        <v>39</v>
      </c>
      <c r="I9" s="26">
        <f t="shared" si="3"/>
        <v>-0.0032385519931001083</v>
      </c>
      <c r="J9" s="94">
        <f t="shared" si="4"/>
        <v>27</v>
      </c>
      <c r="K9" s="96">
        <v>0.22032000303680224</v>
      </c>
      <c r="L9" t="s">
        <v>63</v>
      </c>
      <c r="M9" t="s">
        <v>71</v>
      </c>
    </row>
    <row r="10" spans="1:13" ht="18" customHeight="1">
      <c r="A10" s="140">
        <v>280057</v>
      </c>
      <c r="B10" s="154" t="s">
        <v>19</v>
      </c>
      <c r="C10" s="159">
        <v>70866</v>
      </c>
      <c r="D10" s="159">
        <v>23771</v>
      </c>
      <c r="E10" s="5">
        <f t="shared" si="0"/>
        <v>0.3354358930940084</v>
      </c>
      <c r="F10" s="25">
        <f t="shared" si="1"/>
        <v>20</v>
      </c>
      <c r="G10" s="26">
        <v>0.31896438810705396</v>
      </c>
      <c r="H10" s="25">
        <f t="shared" si="2"/>
        <v>28</v>
      </c>
      <c r="I10" s="26">
        <f t="shared" si="3"/>
        <v>0.016471504986954433</v>
      </c>
      <c r="J10" s="94">
        <f t="shared" si="4"/>
        <v>13</v>
      </c>
      <c r="K10" s="96">
        <v>0.3241582455991995</v>
      </c>
      <c r="L10" t="s">
        <v>63</v>
      </c>
      <c r="M10" t="s">
        <v>70</v>
      </c>
    </row>
    <row r="11" spans="1:13" ht="18" customHeight="1">
      <c r="A11" s="140">
        <v>280065</v>
      </c>
      <c r="B11" s="154" t="s">
        <v>13</v>
      </c>
      <c r="C11" s="159">
        <v>9623</v>
      </c>
      <c r="D11" s="159">
        <v>2952</v>
      </c>
      <c r="E11" s="5">
        <f t="shared" si="0"/>
        <v>0.3067650420866674</v>
      </c>
      <c r="F11" s="25">
        <f t="shared" si="1"/>
        <v>30</v>
      </c>
      <c r="G11" s="26">
        <v>0.275531256447287</v>
      </c>
      <c r="H11" s="25">
        <f t="shared" si="2"/>
        <v>33</v>
      </c>
      <c r="I11" s="26">
        <f t="shared" si="3"/>
        <v>0.031233785639380396</v>
      </c>
      <c r="J11" s="94">
        <f t="shared" si="4"/>
        <v>4</v>
      </c>
      <c r="K11" s="96">
        <v>0.27614328481470013</v>
      </c>
      <c r="L11" t="s">
        <v>63</v>
      </c>
      <c r="M11" t="s">
        <v>72</v>
      </c>
    </row>
    <row r="12" spans="1:13" ht="18" customHeight="1">
      <c r="A12" s="140">
        <v>280073</v>
      </c>
      <c r="B12" s="154" t="s">
        <v>39</v>
      </c>
      <c r="C12" s="159">
        <v>17263</v>
      </c>
      <c r="D12" s="159">
        <v>6283</v>
      </c>
      <c r="E12" s="5">
        <f t="shared" si="0"/>
        <v>0.36395759717314485</v>
      </c>
      <c r="F12" s="25">
        <f t="shared" si="1"/>
        <v>16</v>
      </c>
      <c r="G12" s="26">
        <v>0.34529265418357996</v>
      </c>
      <c r="H12" s="25">
        <f t="shared" si="2"/>
        <v>18</v>
      </c>
      <c r="I12" s="26">
        <f t="shared" si="3"/>
        <v>0.018664942989564892</v>
      </c>
      <c r="J12" s="94">
        <f t="shared" si="4"/>
        <v>9</v>
      </c>
      <c r="K12" s="96">
        <v>0.350375234521576</v>
      </c>
      <c r="L12" t="s">
        <v>63</v>
      </c>
      <c r="M12" t="s">
        <v>70</v>
      </c>
    </row>
    <row r="13" spans="1:13" ht="18" customHeight="1">
      <c r="A13" s="140">
        <v>280081</v>
      </c>
      <c r="B13" s="154" t="s">
        <v>28</v>
      </c>
      <c r="C13" s="159">
        <v>33122</v>
      </c>
      <c r="D13" s="159">
        <v>10080</v>
      </c>
      <c r="E13" s="5">
        <f t="shared" si="0"/>
        <v>0.30432944870478834</v>
      </c>
      <c r="F13" s="25">
        <f t="shared" si="1"/>
        <v>31</v>
      </c>
      <c r="G13" s="26">
        <v>0.27450326103443046</v>
      </c>
      <c r="H13" s="25">
        <f t="shared" si="2"/>
        <v>34</v>
      </c>
      <c r="I13" s="26">
        <f t="shared" si="3"/>
        <v>0.029826187670357884</v>
      </c>
      <c r="J13" s="94">
        <f t="shared" si="4"/>
        <v>5</v>
      </c>
      <c r="K13" s="96">
        <v>0.2714779759737896</v>
      </c>
      <c r="L13" t="s">
        <v>63</v>
      </c>
      <c r="M13" t="s">
        <v>73</v>
      </c>
    </row>
    <row r="14" spans="1:13" ht="18" customHeight="1">
      <c r="A14" s="140">
        <v>280099</v>
      </c>
      <c r="B14" s="154" t="s">
        <v>30</v>
      </c>
      <c r="C14" s="159">
        <v>6821</v>
      </c>
      <c r="D14" s="159">
        <v>3060</v>
      </c>
      <c r="E14" s="5">
        <f t="shared" si="0"/>
        <v>0.44861457264330745</v>
      </c>
      <c r="F14" s="25">
        <f t="shared" si="1"/>
        <v>2</v>
      </c>
      <c r="G14" s="26">
        <v>0.44695543000627747</v>
      </c>
      <c r="H14" s="25">
        <f t="shared" si="2"/>
        <v>3</v>
      </c>
      <c r="I14" s="26">
        <f t="shared" si="3"/>
        <v>0.0016591426370299867</v>
      </c>
      <c r="J14" s="94">
        <f t="shared" si="4"/>
        <v>23</v>
      </c>
      <c r="K14" s="96">
        <v>0.4463077375698735</v>
      </c>
      <c r="L14" t="s">
        <v>63</v>
      </c>
      <c r="M14" t="s">
        <v>74</v>
      </c>
    </row>
    <row r="15" spans="1:13" ht="18" customHeight="1">
      <c r="A15" s="140">
        <v>280115</v>
      </c>
      <c r="B15" s="154" t="s">
        <v>33</v>
      </c>
      <c r="C15" s="159">
        <v>50432</v>
      </c>
      <c r="D15" s="159">
        <v>16595</v>
      </c>
      <c r="E15" s="164">
        <f t="shared" si="0"/>
        <v>0.32905694796954316</v>
      </c>
      <c r="F15" s="25">
        <f t="shared" si="1"/>
        <v>24</v>
      </c>
      <c r="G15" s="26">
        <v>0.33113965702714676</v>
      </c>
      <c r="H15" s="25">
        <f t="shared" si="2"/>
        <v>22</v>
      </c>
      <c r="I15" s="26">
        <f t="shared" si="3"/>
        <v>-0.0020827090576036045</v>
      </c>
      <c r="J15" s="94">
        <f t="shared" si="4"/>
        <v>26</v>
      </c>
      <c r="K15" s="96">
        <v>0.33267831003990295</v>
      </c>
      <c r="L15" t="s">
        <v>63</v>
      </c>
      <c r="M15" t="s">
        <v>71</v>
      </c>
    </row>
    <row r="16" spans="1:13" ht="18" customHeight="1">
      <c r="A16" s="141">
        <v>280131</v>
      </c>
      <c r="B16" s="155" t="s">
        <v>31</v>
      </c>
      <c r="C16" s="159">
        <v>9401</v>
      </c>
      <c r="D16" s="159">
        <v>3254</v>
      </c>
      <c r="E16" s="168">
        <f t="shared" si="0"/>
        <v>0.3461333900648867</v>
      </c>
      <c r="F16" s="115">
        <f t="shared" si="1"/>
        <v>17</v>
      </c>
      <c r="G16" s="26">
        <v>0.3399726838151605</v>
      </c>
      <c r="H16" s="115">
        <f t="shared" si="2"/>
        <v>19</v>
      </c>
      <c r="I16" s="116">
        <f t="shared" si="3"/>
        <v>0.0061607062497262</v>
      </c>
      <c r="J16" s="117">
        <f t="shared" si="4"/>
        <v>20</v>
      </c>
      <c r="K16" s="118">
        <v>0.3386907929749867</v>
      </c>
      <c r="L16" t="s">
        <v>63</v>
      </c>
      <c r="M16" t="s">
        <v>74</v>
      </c>
    </row>
    <row r="17" spans="1:13" ht="18" customHeight="1">
      <c r="A17" s="140">
        <v>280149</v>
      </c>
      <c r="B17" s="154" t="s">
        <v>21</v>
      </c>
      <c r="C17" s="159">
        <v>8994</v>
      </c>
      <c r="D17" s="159">
        <v>3089</v>
      </c>
      <c r="E17" s="5">
        <f t="shared" si="0"/>
        <v>0.3434511896820102</v>
      </c>
      <c r="F17" s="25">
        <f t="shared" si="1"/>
        <v>18</v>
      </c>
      <c r="G17" s="26">
        <v>0.32537136066547834</v>
      </c>
      <c r="H17" s="25">
        <f t="shared" si="2"/>
        <v>24</v>
      </c>
      <c r="I17" s="26">
        <f t="shared" si="3"/>
        <v>0.01807982901653188</v>
      </c>
      <c r="J17" s="94">
        <f t="shared" si="4"/>
        <v>11</v>
      </c>
      <c r="K17" s="96">
        <v>0.317908981774528</v>
      </c>
      <c r="L17" t="s">
        <v>63</v>
      </c>
      <c r="M17" t="s">
        <v>75</v>
      </c>
    </row>
    <row r="18" spans="1:13" ht="18" customHeight="1">
      <c r="A18" s="140">
        <v>280156</v>
      </c>
      <c r="B18" s="154" t="s">
        <v>20</v>
      </c>
      <c r="C18" s="159">
        <v>41023</v>
      </c>
      <c r="D18" s="159">
        <v>15018</v>
      </c>
      <c r="E18" s="5">
        <f t="shared" si="0"/>
        <v>0.3660873168710236</v>
      </c>
      <c r="F18" s="25">
        <f t="shared" si="1"/>
        <v>15</v>
      </c>
      <c r="G18" s="26">
        <v>0.34854322812203103</v>
      </c>
      <c r="H18" s="25">
        <f t="shared" si="2"/>
        <v>16</v>
      </c>
      <c r="I18" s="26">
        <f t="shared" si="3"/>
        <v>0.017544088748992548</v>
      </c>
      <c r="J18" s="94">
        <f t="shared" si="4"/>
        <v>12</v>
      </c>
      <c r="K18" s="96">
        <v>0.3565120593692022</v>
      </c>
      <c r="L18" t="s">
        <v>63</v>
      </c>
      <c r="M18" t="s">
        <v>73</v>
      </c>
    </row>
    <row r="19" spans="1:13" ht="18" customHeight="1">
      <c r="A19" s="140">
        <v>280164</v>
      </c>
      <c r="B19" s="154" t="s">
        <v>46</v>
      </c>
      <c r="C19" s="159">
        <v>16418</v>
      </c>
      <c r="D19" s="159">
        <v>4275</v>
      </c>
      <c r="E19" s="5">
        <f t="shared" si="0"/>
        <v>0.2603849433548544</v>
      </c>
      <c r="F19" s="25">
        <f t="shared" si="1"/>
        <v>38</v>
      </c>
      <c r="G19" s="26">
        <v>0.22532915360501568</v>
      </c>
      <c r="H19" s="25">
        <f t="shared" si="2"/>
        <v>40</v>
      </c>
      <c r="I19" s="26">
        <f t="shared" si="3"/>
        <v>0.03505578974983872</v>
      </c>
      <c r="J19" s="94">
        <f t="shared" si="4"/>
        <v>3</v>
      </c>
      <c r="K19" s="96">
        <v>0.2396944554194653</v>
      </c>
      <c r="L19" t="s">
        <v>63</v>
      </c>
      <c r="M19" t="s">
        <v>75</v>
      </c>
    </row>
    <row r="20" spans="1:13" ht="18" customHeight="1">
      <c r="A20" s="140">
        <v>280172</v>
      </c>
      <c r="B20" s="154" t="s">
        <v>22</v>
      </c>
      <c r="C20" s="159">
        <v>17185</v>
      </c>
      <c r="D20" s="159">
        <v>2343</v>
      </c>
      <c r="E20" s="5">
        <f t="shared" si="0"/>
        <v>0.13633983124818155</v>
      </c>
      <c r="F20" s="25">
        <f t="shared" si="1"/>
        <v>41</v>
      </c>
      <c r="G20" s="26">
        <v>0.12838619346198332</v>
      </c>
      <c r="H20" s="25">
        <f t="shared" si="2"/>
        <v>41</v>
      </c>
      <c r="I20" s="26">
        <f t="shared" si="3"/>
        <v>0.007953637786198231</v>
      </c>
      <c r="J20" s="94">
        <f t="shared" si="4"/>
        <v>17</v>
      </c>
      <c r="K20" s="96">
        <v>0.12639017608897127</v>
      </c>
      <c r="L20" t="s">
        <v>63</v>
      </c>
      <c r="M20" t="s">
        <v>71</v>
      </c>
    </row>
    <row r="21" spans="1:13" ht="18" customHeight="1">
      <c r="A21" s="140">
        <v>280180</v>
      </c>
      <c r="B21" s="154" t="s">
        <v>37</v>
      </c>
      <c r="C21" s="159">
        <v>32290</v>
      </c>
      <c r="D21" s="159">
        <v>10365</v>
      </c>
      <c r="E21" s="5">
        <f t="shared" si="0"/>
        <v>0.3209972127593682</v>
      </c>
      <c r="F21" s="25">
        <f t="shared" si="1"/>
        <v>26</v>
      </c>
      <c r="G21" s="26">
        <v>0.33555103588541485</v>
      </c>
      <c r="H21" s="25">
        <f t="shared" si="2"/>
        <v>21</v>
      </c>
      <c r="I21" s="26">
        <f t="shared" si="3"/>
        <v>-0.014553823126046639</v>
      </c>
      <c r="J21" s="94">
        <f t="shared" si="4"/>
        <v>36</v>
      </c>
      <c r="K21" s="96">
        <v>0.3083013732525053</v>
      </c>
      <c r="L21" t="s">
        <v>63</v>
      </c>
      <c r="M21" t="s">
        <v>73</v>
      </c>
    </row>
    <row r="22" spans="1:13" ht="18" customHeight="1">
      <c r="A22" s="140">
        <v>280198</v>
      </c>
      <c r="B22" s="154" t="s">
        <v>12</v>
      </c>
      <c r="C22" s="159">
        <v>9235</v>
      </c>
      <c r="D22" s="159">
        <v>2088</v>
      </c>
      <c r="E22" s="5">
        <f t="shared" si="0"/>
        <v>0.22609637249593936</v>
      </c>
      <c r="F22" s="25">
        <f t="shared" si="1"/>
        <v>39</v>
      </c>
      <c r="G22" s="26">
        <v>0.23097050428163654</v>
      </c>
      <c r="H22" s="25">
        <f t="shared" si="2"/>
        <v>38</v>
      </c>
      <c r="I22" s="26">
        <f t="shared" si="3"/>
        <v>-0.004874131785697178</v>
      </c>
      <c r="J22" s="94">
        <f t="shared" si="4"/>
        <v>30</v>
      </c>
      <c r="K22" s="96">
        <v>0.20948012232415902</v>
      </c>
      <c r="L22" t="s">
        <v>63</v>
      </c>
      <c r="M22" t="s">
        <v>75</v>
      </c>
    </row>
    <row r="23" spans="1:13" ht="18" customHeight="1">
      <c r="A23" s="140">
        <v>280206</v>
      </c>
      <c r="B23" s="154" t="s">
        <v>23</v>
      </c>
      <c r="C23" s="159">
        <v>15623</v>
      </c>
      <c r="D23" s="159">
        <v>4921</v>
      </c>
      <c r="E23" s="5">
        <f t="shared" si="0"/>
        <v>0.31498431799270304</v>
      </c>
      <c r="F23" s="25">
        <f t="shared" si="1"/>
        <v>28</v>
      </c>
      <c r="G23" s="26">
        <v>0.32191182889567876</v>
      </c>
      <c r="H23" s="25">
        <f t="shared" si="2"/>
        <v>27</v>
      </c>
      <c r="I23" s="26">
        <f t="shared" si="3"/>
        <v>-0.00692751090297572</v>
      </c>
      <c r="J23" s="94">
        <f t="shared" si="4"/>
        <v>32</v>
      </c>
      <c r="K23" s="96">
        <v>0.31107459743674004</v>
      </c>
      <c r="L23" t="s">
        <v>63</v>
      </c>
      <c r="M23" t="s">
        <v>73</v>
      </c>
    </row>
    <row r="24" spans="1:13" ht="18" customHeight="1">
      <c r="A24" s="140">
        <v>280214</v>
      </c>
      <c r="B24" s="154" t="s">
        <v>32</v>
      </c>
      <c r="C24" s="159">
        <v>8873</v>
      </c>
      <c r="D24" s="159">
        <v>2637</v>
      </c>
      <c r="E24" s="5">
        <f t="shared" si="0"/>
        <v>0.297193733799166</v>
      </c>
      <c r="F24" s="25">
        <f t="shared" si="1"/>
        <v>33</v>
      </c>
      <c r="G24" s="26">
        <v>0.2789557543816644</v>
      </c>
      <c r="H24" s="25">
        <f t="shared" si="2"/>
        <v>32</v>
      </c>
      <c r="I24" s="26">
        <f t="shared" si="3"/>
        <v>0.018237979417501604</v>
      </c>
      <c r="J24" s="94">
        <f t="shared" si="4"/>
        <v>10</v>
      </c>
      <c r="K24" s="96">
        <v>0.26504681230494875</v>
      </c>
      <c r="L24" t="s">
        <v>63</v>
      </c>
      <c r="M24" t="s">
        <v>75</v>
      </c>
    </row>
    <row r="25" spans="1:13" ht="18" customHeight="1">
      <c r="A25" s="140">
        <v>280222</v>
      </c>
      <c r="B25" s="154" t="s">
        <v>29</v>
      </c>
      <c r="C25" s="159">
        <v>5478</v>
      </c>
      <c r="D25" s="159">
        <v>2256</v>
      </c>
      <c r="E25" s="5">
        <f t="shared" si="0"/>
        <v>0.411829134720701</v>
      </c>
      <c r="F25" s="25">
        <f t="shared" si="1"/>
        <v>4</v>
      </c>
      <c r="G25" s="26">
        <v>0.40787046525927445</v>
      </c>
      <c r="H25" s="25">
        <f t="shared" si="2"/>
        <v>5</v>
      </c>
      <c r="I25" s="26">
        <f t="shared" si="3"/>
        <v>0.003958669461426534</v>
      </c>
      <c r="J25" s="94">
        <f t="shared" si="4"/>
        <v>22</v>
      </c>
      <c r="K25" s="96">
        <v>0.4030212607236106</v>
      </c>
      <c r="L25" t="s">
        <v>64</v>
      </c>
      <c r="M25" t="s">
        <v>73</v>
      </c>
    </row>
    <row r="26" spans="1:13" ht="18" customHeight="1">
      <c r="A26" s="140">
        <v>280248</v>
      </c>
      <c r="B26" s="154" t="s">
        <v>45</v>
      </c>
      <c r="C26" s="159">
        <v>5973</v>
      </c>
      <c r="D26" s="159">
        <v>1940</v>
      </c>
      <c r="E26" s="5">
        <f t="shared" si="0"/>
        <v>0.32479491043026953</v>
      </c>
      <c r="F26" s="25">
        <f t="shared" si="1"/>
        <v>25</v>
      </c>
      <c r="G26" s="26">
        <v>0.3239530988274707</v>
      </c>
      <c r="H26" s="25">
        <f t="shared" si="2"/>
        <v>26</v>
      </c>
      <c r="I26" s="26">
        <f t="shared" si="3"/>
        <v>0.0008418116027988365</v>
      </c>
      <c r="J26" s="94">
        <f t="shared" si="4"/>
        <v>24</v>
      </c>
      <c r="K26" s="96">
        <v>0.322913202527436</v>
      </c>
      <c r="L26" t="s">
        <v>63</v>
      </c>
      <c r="M26" t="s">
        <v>75</v>
      </c>
    </row>
    <row r="27" spans="1:13" ht="18" customHeight="1">
      <c r="A27" s="140">
        <v>280271</v>
      </c>
      <c r="B27" s="154" t="s">
        <v>50</v>
      </c>
      <c r="C27" s="159">
        <v>4861</v>
      </c>
      <c r="D27" s="159">
        <v>1604</v>
      </c>
      <c r="E27" s="5">
        <f t="shared" si="0"/>
        <v>0.3299732565315779</v>
      </c>
      <c r="F27" s="25">
        <f t="shared" si="1"/>
        <v>23</v>
      </c>
      <c r="G27" s="26">
        <v>0.3515843429636533</v>
      </c>
      <c r="H27" s="25">
        <f t="shared" si="2"/>
        <v>15</v>
      </c>
      <c r="I27" s="26">
        <f t="shared" si="3"/>
        <v>-0.021611086432075433</v>
      </c>
      <c r="J27" s="94">
        <f t="shared" si="4"/>
        <v>39</v>
      </c>
      <c r="K27" s="96">
        <v>0.3397312859884837</v>
      </c>
      <c r="L27" t="s">
        <v>64</v>
      </c>
      <c r="M27" t="s">
        <v>75</v>
      </c>
    </row>
    <row r="28" spans="1:13" ht="18" customHeight="1">
      <c r="A28" s="140">
        <v>280313</v>
      </c>
      <c r="B28" s="154" t="s">
        <v>11</v>
      </c>
      <c r="C28" s="159">
        <v>6413</v>
      </c>
      <c r="D28" s="159">
        <v>1846</v>
      </c>
      <c r="E28" s="5">
        <f t="shared" si="0"/>
        <v>0.28785279900202715</v>
      </c>
      <c r="F28" s="25">
        <f t="shared" si="1"/>
        <v>35</v>
      </c>
      <c r="G28" s="26">
        <v>0.2873702422145329</v>
      </c>
      <c r="H28" s="25">
        <f t="shared" si="2"/>
        <v>31</v>
      </c>
      <c r="I28" s="26">
        <f t="shared" si="3"/>
        <v>0.00048255678749425934</v>
      </c>
      <c r="J28" s="94">
        <f t="shared" si="4"/>
        <v>25</v>
      </c>
      <c r="K28" s="96">
        <v>0.2703984819734345</v>
      </c>
      <c r="L28" t="s">
        <v>64</v>
      </c>
      <c r="M28" t="s">
        <v>71</v>
      </c>
    </row>
    <row r="29" spans="1:13" ht="18" customHeight="1">
      <c r="A29" s="140">
        <v>280321</v>
      </c>
      <c r="B29" s="154" t="s">
        <v>41</v>
      </c>
      <c r="C29" s="159">
        <v>6026</v>
      </c>
      <c r="D29" s="159">
        <v>2034</v>
      </c>
      <c r="E29" s="5">
        <f t="shared" si="0"/>
        <v>0.33753733820112847</v>
      </c>
      <c r="F29" s="25">
        <f t="shared" si="1"/>
        <v>19</v>
      </c>
      <c r="G29" s="26">
        <v>0.29564055453482546</v>
      </c>
      <c r="H29" s="25">
        <f t="shared" si="2"/>
        <v>30</v>
      </c>
      <c r="I29" s="26">
        <f t="shared" si="3"/>
        <v>0.041896783666303006</v>
      </c>
      <c r="J29" s="94">
        <f t="shared" si="4"/>
        <v>2</v>
      </c>
      <c r="K29" s="96">
        <v>0.28754833720030937</v>
      </c>
      <c r="L29" t="s">
        <v>64</v>
      </c>
      <c r="M29" t="s">
        <v>71</v>
      </c>
    </row>
    <row r="30" spans="1:13" ht="18" customHeight="1">
      <c r="A30" s="140">
        <v>280370</v>
      </c>
      <c r="B30" s="154" t="s">
        <v>16</v>
      </c>
      <c r="C30" s="159">
        <v>2748</v>
      </c>
      <c r="D30" s="159">
        <v>1130</v>
      </c>
      <c r="E30" s="5">
        <f t="shared" si="0"/>
        <v>0.41120815138282385</v>
      </c>
      <c r="F30" s="25">
        <f t="shared" si="1"/>
        <v>5</v>
      </c>
      <c r="G30" s="26">
        <v>0.44852644327815905</v>
      </c>
      <c r="H30" s="25">
        <f t="shared" si="2"/>
        <v>2</v>
      </c>
      <c r="I30" s="26">
        <f t="shared" si="3"/>
        <v>-0.0373182918953352</v>
      </c>
      <c r="J30" s="94">
        <f t="shared" si="4"/>
        <v>41</v>
      </c>
      <c r="K30" s="96">
        <v>0.4</v>
      </c>
      <c r="L30" t="s">
        <v>64</v>
      </c>
      <c r="M30" t="s">
        <v>69</v>
      </c>
    </row>
    <row r="31" spans="1:13" ht="18" customHeight="1">
      <c r="A31" s="140">
        <v>280396</v>
      </c>
      <c r="B31" s="154" t="s">
        <v>24</v>
      </c>
      <c r="C31" s="159">
        <v>3514</v>
      </c>
      <c r="D31" s="159">
        <v>1323</v>
      </c>
      <c r="E31" s="5">
        <f t="shared" si="0"/>
        <v>0.37649402390438247</v>
      </c>
      <c r="F31" s="25">
        <f t="shared" si="1"/>
        <v>12</v>
      </c>
      <c r="G31" s="26">
        <v>0.34733292458614345</v>
      </c>
      <c r="H31" s="25">
        <f t="shared" si="2"/>
        <v>17</v>
      </c>
      <c r="I31" s="26">
        <f t="shared" si="3"/>
        <v>0.029161099318239014</v>
      </c>
      <c r="J31" s="94">
        <f t="shared" si="4"/>
        <v>6</v>
      </c>
      <c r="K31" s="96">
        <v>0.38732612055641424</v>
      </c>
      <c r="L31" t="s">
        <v>64</v>
      </c>
      <c r="M31" t="s">
        <v>69</v>
      </c>
    </row>
    <row r="32" spans="1:13" ht="18" customHeight="1">
      <c r="A32" s="140">
        <v>280404</v>
      </c>
      <c r="B32" s="154" t="s">
        <v>38</v>
      </c>
      <c r="C32" s="159">
        <v>2278</v>
      </c>
      <c r="D32" s="159">
        <v>968</v>
      </c>
      <c r="E32" s="5">
        <f t="shared" si="0"/>
        <v>0.42493415276558383</v>
      </c>
      <c r="F32" s="25">
        <f t="shared" si="1"/>
        <v>3</v>
      </c>
      <c r="G32" s="26">
        <v>0.41518275538894095</v>
      </c>
      <c r="H32" s="25">
        <f t="shared" si="2"/>
        <v>4</v>
      </c>
      <c r="I32" s="26">
        <f t="shared" si="3"/>
        <v>0.009751397376642879</v>
      </c>
      <c r="J32" s="94">
        <f t="shared" si="4"/>
        <v>15</v>
      </c>
      <c r="K32" s="96">
        <v>0.41074523396880414</v>
      </c>
      <c r="L32" t="s">
        <v>64</v>
      </c>
      <c r="M32" t="s">
        <v>69</v>
      </c>
    </row>
    <row r="33" spans="1:13" ht="18" customHeight="1">
      <c r="A33" s="140">
        <v>280420</v>
      </c>
      <c r="B33" s="154" t="s">
        <v>17</v>
      </c>
      <c r="C33" s="159">
        <v>5902</v>
      </c>
      <c r="D33" s="159">
        <v>1557</v>
      </c>
      <c r="E33" s="5">
        <f t="shared" si="0"/>
        <v>0.2638088783463233</v>
      </c>
      <c r="F33" s="25">
        <f t="shared" si="1"/>
        <v>36</v>
      </c>
      <c r="G33" s="26">
        <v>0.25565184626978144</v>
      </c>
      <c r="H33" s="25">
        <f t="shared" si="2"/>
        <v>35</v>
      </c>
      <c r="I33" s="26">
        <f t="shared" si="3"/>
        <v>0.008157032076541837</v>
      </c>
      <c r="J33" s="94">
        <f t="shared" si="4"/>
        <v>16</v>
      </c>
      <c r="K33" s="96">
        <v>0.2446043165467626</v>
      </c>
      <c r="L33" t="s">
        <v>64</v>
      </c>
      <c r="M33" t="s">
        <v>74</v>
      </c>
    </row>
    <row r="34" spans="1:13" ht="18" customHeight="1">
      <c r="A34" s="140">
        <v>280438</v>
      </c>
      <c r="B34" s="154" t="s">
        <v>35</v>
      </c>
      <c r="C34" s="159">
        <v>15211</v>
      </c>
      <c r="D34" s="159">
        <v>5915</v>
      </c>
      <c r="E34" s="5">
        <f t="shared" si="0"/>
        <v>0.3888633225954901</v>
      </c>
      <c r="F34" s="25">
        <f t="shared" si="1"/>
        <v>8</v>
      </c>
      <c r="G34" s="26">
        <v>0.3826393789696542</v>
      </c>
      <c r="H34" s="25">
        <f t="shared" si="2"/>
        <v>9</v>
      </c>
      <c r="I34" s="26">
        <f t="shared" si="3"/>
        <v>0.006223943625835893</v>
      </c>
      <c r="J34" s="94">
        <f t="shared" si="4"/>
        <v>19</v>
      </c>
      <c r="K34" s="96">
        <v>0.35445812649087743</v>
      </c>
      <c r="L34" t="s">
        <v>63</v>
      </c>
      <c r="M34" t="s">
        <v>74</v>
      </c>
    </row>
    <row r="35" spans="1:13" ht="18" customHeight="1">
      <c r="A35" s="140">
        <v>280453</v>
      </c>
      <c r="B35" s="154" t="s">
        <v>43</v>
      </c>
      <c r="C35" s="159">
        <v>3471</v>
      </c>
      <c r="D35" s="159">
        <v>1559</v>
      </c>
      <c r="E35" s="5">
        <f t="shared" si="0"/>
        <v>0.4491501008354941</v>
      </c>
      <c r="F35" s="25">
        <f t="shared" si="1"/>
        <v>1</v>
      </c>
      <c r="G35" s="26">
        <v>0.45355888924353654</v>
      </c>
      <c r="H35" s="25">
        <f t="shared" si="2"/>
        <v>1</v>
      </c>
      <c r="I35" s="26">
        <f t="shared" si="3"/>
        <v>-0.00440878840804243</v>
      </c>
      <c r="J35" s="94">
        <f t="shared" si="4"/>
        <v>28</v>
      </c>
      <c r="K35" s="96">
        <v>0.4440619621342513</v>
      </c>
      <c r="L35" t="s">
        <v>64</v>
      </c>
      <c r="M35" t="s">
        <v>74</v>
      </c>
    </row>
    <row r="36" spans="1:13" ht="18" customHeight="1">
      <c r="A36" s="140">
        <v>280461</v>
      </c>
      <c r="B36" s="154" t="s">
        <v>42</v>
      </c>
      <c r="C36" s="159">
        <v>3816</v>
      </c>
      <c r="D36" s="159">
        <v>1186</v>
      </c>
      <c r="E36" s="5">
        <f t="shared" si="0"/>
        <v>0.3107966457023061</v>
      </c>
      <c r="F36" s="25">
        <f t="shared" si="1"/>
        <v>29</v>
      </c>
      <c r="G36" s="26">
        <v>0.3283158193694973</v>
      </c>
      <c r="H36" s="25">
        <f t="shared" si="2"/>
        <v>23</v>
      </c>
      <c r="I36" s="26">
        <f t="shared" si="3"/>
        <v>-0.01751917366719119</v>
      </c>
      <c r="J36" s="94">
        <f t="shared" si="4"/>
        <v>37</v>
      </c>
      <c r="K36" s="96">
        <v>0.3234314980793854</v>
      </c>
      <c r="L36" t="s">
        <v>64</v>
      </c>
      <c r="M36" t="s">
        <v>74</v>
      </c>
    </row>
    <row r="37" spans="1:13" ht="18" customHeight="1">
      <c r="A37" s="140">
        <v>280503</v>
      </c>
      <c r="B37" s="154" t="s">
        <v>18</v>
      </c>
      <c r="C37" s="159">
        <v>8114</v>
      </c>
      <c r="D37" s="159">
        <v>3074</v>
      </c>
      <c r="E37" s="5">
        <f t="shared" si="0"/>
        <v>0.3788513680059157</v>
      </c>
      <c r="F37" s="25">
        <f t="shared" si="1"/>
        <v>11</v>
      </c>
      <c r="G37" s="26">
        <v>0.38327123217268405</v>
      </c>
      <c r="H37" s="25">
        <f t="shared" si="2"/>
        <v>8</v>
      </c>
      <c r="I37" s="26">
        <f t="shared" si="3"/>
        <v>-0.0044198641667683725</v>
      </c>
      <c r="J37" s="94">
        <f t="shared" si="4"/>
        <v>29</v>
      </c>
      <c r="K37" s="96">
        <v>0.3767228177641654</v>
      </c>
      <c r="L37" t="s">
        <v>63</v>
      </c>
      <c r="M37" t="s">
        <v>74</v>
      </c>
    </row>
    <row r="38" spans="1:13" ht="18" customHeight="1">
      <c r="A38" s="140">
        <v>280578</v>
      </c>
      <c r="B38" s="154" t="s">
        <v>15</v>
      </c>
      <c r="C38" s="159">
        <v>4200</v>
      </c>
      <c r="D38" s="159">
        <v>1654</v>
      </c>
      <c r="E38" s="5">
        <f t="shared" si="0"/>
        <v>0.39380952380952383</v>
      </c>
      <c r="F38" s="25">
        <f t="shared" si="1"/>
        <v>6</v>
      </c>
      <c r="G38" s="26">
        <v>0.3686989918386942</v>
      </c>
      <c r="H38" s="25">
        <f t="shared" si="2"/>
        <v>13</v>
      </c>
      <c r="I38" s="26">
        <f t="shared" si="3"/>
        <v>0.02511053197082963</v>
      </c>
      <c r="J38" s="94">
        <f t="shared" si="4"/>
        <v>7</v>
      </c>
      <c r="K38" s="96">
        <v>0.35286343612334803</v>
      </c>
      <c r="L38" t="s">
        <v>64</v>
      </c>
      <c r="M38" t="s">
        <v>76</v>
      </c>
    </row>
    <row r="39" spans="1:13" ht="18" customHeight="1">
      <c r="A39" s="140">
        <v>280628</v>
      </c>
      <c r="B39" s="154" t="s">
        <v>44</v>
      </c>
      <c r="C39" s="159">
        <v>3417</v>
      </c>
      <c r="D39" s="159">
        <v>1338</v>
      </c>
      <c r="E39" s="5">
        <f t="shared" si="0"/>
        <v>0.3915715539947322</v>
      </c>
      <c r="F39" s="25">
        <f t="shared" si="1"/>
        <v>7</v>
      </c>
      <c r="G39" s="26">
        <v>0.3721296005033029</v>
      </c>
      <c r="H39" s="25">
        <f t="shared" si="2"/>
        <v>11</v>
      </c>
      <c r="I39" s="26">
        <f t="shared" si="3"/>
        <v>0.019441953491429298</v>
      </c>
      <c r="J39" s="94">
        <f t="shared" si="4"/>
        <v>8</v>
      </c>
      <c r="K39" s="96">
        <v>0.36565017261219795</v>
      </c>
      <c r="L39" t="s">
        <v>64</v>
      </c>
      <c r="M39" t="s">
        <v>76</v>
      </c>
    </row>
    <row r="40" spans="1:13" ht="18" customHeight="1">
      <c r="A40" s="140">
        <v>280651</v>
      </c>
      <c r="B40" s="154" t="s">
        <v>48</v>
      </c>
      <c r="C40" s="159">
        <v>4978</v>
      </c>
      <c r="D40" s="159">
        <v>1908</v>
      </c>
      <c r="E40" s="5">
        <f t="shared" si="0"/>
        <v>0.38328646042587383</v>
      </c>
      <c r="F40" s="25">
        <f t="shared" si="1"/>
        <v>9</v>
      </c>
      <c r="G40" s="26">
        <v>0.37184256902290974</v>
      </c>
      <c r="H40" s="25">
        <f t="shared" si="2"/>
        <v>12</v>
      </c>
      <c r="I40" s="26">
        <f t="shared" si="3"/>
        <v>0.01144389140296409</v>
      </c>
      <c r="J40" s="94">
        <f t="shared" si="4"/>
        <v>14</v>
      </c>
      <c r="K40" s="96">
        <v>0.3974995038698154</v>
      </c>
      <c r="L40" t="s">
        <v>63</v>
      </c>
      <c r="M40" t="s">
        <v>76</v>
      </c>
    </row>
    <row r="41" spans="1:13" ht="18" customHeight="1">
      <c r="A41" s="140">
        <v>280701</v>
      </c>
      <c r="B41" s="154" t="s">
        <v>47</v>
      </c>
      <c r="C41" s="159">
        <v>6247</v>
      </c>
      <c r="D41" s="159">
        <v>1851</v>
      </c>
      <c r="E41" s="5">
        <f t="shared" si="0"/>
        <v>0.29630222506803267</v>
      </c>
      <c r="F41" s="25">
        <f t="shared" si="1"/>
        <v>34</v>
      </c>
      <c r="G41" s="26">
        <v>0.2541522491349481</v>
      </c>
      <c r="H41" s="25">
        <f t="shared" si="2"/>
        <v>36</v>
      </c>
      <c r="I41" s="26">
        <f t="shared" si="3"/>
        <v>0.04214997593308456</v>
      </c>
      <c r="J41" s="94">
        <f t="shared" si="4"/>
        <v>1</v>
      </c>
      <c r="K41" s="96">
        <v>0.2571834543732239</v>
      </c>
      <c r="L41" t="s">
        <v>63</v>
      </c>
      <c r="M41" t="s">
        <v>76</v>
      </c>
    </row>
    <row r="42" spans="1:13" ht="18" customHeight="1">
      <c r="A42" s="140">
        <v>280735</v>
      </c>
      <c r="B42" s="154" t="s">
        <v>27</v>
      </c>
      <c r="C42" s="159">
        <v>11547</v>
      </c>
      <c r="D42" s="159">
        <v>4400</v>
      </c>
      <c r="E42" s="5">
        <f t="shared" si="0"/>
        <v>0.38105135533038886</v>
      </c>
      <c r="F42" s="25">
        <f t="shared" si="1"/>
        <v>10</v>
      </c>
      <c r="G42" s="26">
        <v>0.3910715827648735</v>
      </c>
      <c r="H42" s="25">
        <f t="shared" si="2"/>
        <v>7</v>
      </c>
      <c r="I42" s="26">
        <f t="shared" si="3"/>
        <v>-0.010020227434484663</v>
      </c>
      <c r="J42" s="94">
        <f t="shared" si="4"/>
        <v>35</v>
      </c>
      <c r="K42" s="96">
        <v>0.40507631624078205</v>
      </c>
      <c r="L42" t="s">
        <v>63</v>
      </c>
      <c r="M42" t="s">
        <v>77</v>
      </c>
    </row>
    <row r="43" spans="1:13" ht="18" customHeight="1">
      <c r="A43" s="140">
        <v>280792</v>
      </c>
      <c r="B43" s="156" t="s">
        <v>49</v>
      </c>
      <c r="C43" s="159">
        <v>8235</v>
      </c>
      <c r="D43" s="159">
        <v>2735</v>
      </c>
      <c r="E43" s="5">
        <f t="shared" si="0"/>
        <v>0.3321190042501518</v>
      </c>
      <c r="F43" s="25">
        <f t="shared" si="1"/>
        <v>21</v>
      </c>
      <c r="G43" s="26">
        <v>0.35686427457098285</v>
      </c>
      <c r="H43" s="25">
        <f t="shared" si="2"/>
        <v>14</v>
      </c>
      <c r="I43" s="26">
        <f t="shared" si="3"/>
        <v>-0.02474527032083107</v>
      </c>
      <c r="J43" s="94">
        <f t="shared" si="4"/>
        <v>40</v>
      </c>
      <c r="K43" s="96">
        <v>0.352389183849858</v>
      </c>
      <c r="L43" t="s">
        <v>63</v>
      </c>
      <c r="M43" t="s">
        <v>77</v>
      </c>
    </row>
    <row r="44" spans="1:13" ht="18" customHeight="1">
      <c r="A44" s="140">
        <v>280867</v>
      </c>
      <c r="B44" s="154" t="s">
        <v>51</v>
      </c>
      <c r="C44" s="159">
        <v>11533</v>
      </c>
      <c r="D44" s="159">
        <v>3018</v>
      </c>
      <c r="E44" s="5">
        <f t="shared" si="0"/>
        <v>0.2616838636954825</v>
      </c>
      <c r="F44" s="25">
        <f t="shared" si="1"/>
        <v>37</v>
      </c>
      <c r="G44" s="26">
        <v>0.2540279269602578</v>
      </c>
      <c r="H44" s="25">
        <f t="shared" si="2"/>
        <v>37</v>
      </c>
      <c r="I44" s="26">
        <f t="shared" si="3"/>
        <v>0.007655936735224744</v>
      </c>
      <c r="J44" s="94">
        <f t="shared" si="4"/>
        <v>18</v>
      </c>
      <c r="K44" s="96">
        <v>0.2554366292898403</v>
      </c>
      <c r="L44" t="s">
        <v>63</v>
      </c>
      <c r="M44" t="s">
        <v>72</v>
      </c>
    </row>
    <row r="45" spans="1:13" ht="18" customHeight="1">
      <c r="A45" s="140">
        <v>280933</v>
      </c>
      <c r="B45" s="154" t="s">
        <v>25</v>
      </c>
      <c r="C45" s="159">
        <v>12074</v>
      </c>
      <c r="D45" s="159">
        <v>3987</v>
      </c>
      <c r="E45" s="5">
        <f t="shared" si="0"/>
        <v>0.3302136822925294</v>
      </c>
      <c r="F45" s="25">
        <f t="shared" si="1"/>
        <v>22</v>
      </c>
      <c r="G45" s="26">
        <v>0.33753611767796166</v>
      </c>
      <c r="H45" s="25">
        <f t="shared" si="2"/>
        <v>20</v>
      </c>
      <c r="I45" s="26">
        <f t="shared" si="3"/>
        <v>-0.007322435385432258</v>
      </c>
      <c r="J45" s="94">
        <f t="shared" si="4"/>
        <v>33</v>
      </c>
      <c r="K45" s="96">
        <v>0.3293237971391417</v>
      </c>
      <c r="L45" t="s">
        <v>63</v>
      </c>
      <c r="M45" t="s">
        <v>72</v>
      </c>
    </row>
    <row r="46" spans="1:13" ht="18" customHeight="1">
      <c r="A46" s="140">
        <v>280958</v>
      </c>
      <c r="B46" s="154" t="s">
        <v>26</v>
      </c>
      <c r="C46" s="159">
        <v>18102</v>
      </c>
      <c r="D46" s="159">
        <v>6771</v>
      </c>
      <c r="E46" s="5">
        <f t="shared" si="0"/>
        <v>0.37404706662247267</v>
      </c>
      <c r="F46" s="25">
        <f t="shared" si="1"/>
        <v>13</v>
      </c>
      <c r="G46" s="26">
        <v>0.3803251453660852</v>
      </c>
      <c r="H46" s="25">
        <f t="shared" si="2"/>
        <v>10</v>
      </c>
      <c r="I46" s="26">
        <f t="shared" si="3"/>
        <v>-0.006278078743612525</v>
      </c>
      <c r="J46" s="94">
        <f t="shared" si="4"/>
        <v>31</v>
      </c>
      <c r="K46" s="96">
        <v>0.3717739300882065</v>
      </c>
      <c r="L46" t="s">
        <v>63</v>
      </c>
      <c r="M46" t="s">
        <v>76</v>
      </c>
    </row>
    <row r="47" spans="1:11" ht="18" customHeight="1">
      <c r="A47" s="276" t="s">
        <v>67</v>
      </c>
      <c r="B47" s="276"/>
      <c r="C47" s="157">
        <f>SUM(C6:C46)</f>
        <v>1011725</v>
      </c>
      <c r="D47" s="157">
        <f>SUM(D6:D46)</f>
        <v>322589</v>
      </c>
      <c r="E47" s="158">
        <f t="shared" si="0"/>
        <v>0.3188504781437644</v>
      </c>
      <c r="F47" s="143"/>
      <c r="G47" s="151">
        <v>0.316</v>
      </c>
      <c r="H47" s="144"/>
      <c r="I47" s="145">
        <f t="shared" si="3"/>
        <v>0.002850478143764379</v>
      </c>
      <c r="J47" s="146"/>
      <c r="K47" s="147">
        <v>0.31</v>
      </c>
    </row>
    <row r="48" spans="1:11" ht="18" customHeight="1">
      <c r="A48" s="276" t="s">
        <v>65</v>
      </c>
      <c r="B48" s="276"/>
      <c r="C48" s="142">
        <f>SUMIF($L$6:$L$46,"市",C6:C46)</f>
        <v>959601</v>
      </c>
      <c r="D48" s="142">
        <f>SUMIF($L$6:$L$46,"市",D6:D46)</f>
        <v>304134</v>
      </c>
      <c r="E48" s="143">
        <f t="shared" si="0"/>
        <v>0.31693797734683476</v>
      </c>
      <c r="F48" s="143"/>
      <c r="G48" s="151">
        <v>0.315</v>
      </c>
      <c r="H48" s="144"/>
      <c r="I48" s="145">
        <f t="shared" si="3"/>
        <v>0.0019379773468347627</v>
      </c>
      <c r="J48" s="146"/>
      <c r="K48" s="147">
        <v>0.309</v>
      </c>
    </row>
    <row r="49" spans="1:11" ht="18" customHeight="1">
      <c r="A49" s="311" t="s">
        <v>66</v>
      </c>
      <c r="B49" s="312"/>
      <c r="C49" s="148">
        <f>SUMIF($L$6:$L$46,"町",C6:C46)</f>
        <v>52124</v>
      </c>
      <c r="D49" s="148">
        <f>SUMIF($L$6:$L$46,"町",D6:D46)</f>
        <v>18455</v>
      </c>
      <c r="E49" s="149">
        <f t="shared" si="0"/>
        <v>0.3540595503031233</v>
      </c>
      <c r="F49" s="149"/>
      <c r="G49" s="151">
        <v>0.347</v>
      </c>
      <c r="H49" s="150"/>
      <c r="I49" s="151">
        <f t="shared" si="3"/>
        <v>0.00705955030312333</v>
      </c>
      <c r="J49" s="152"/>
      <c r="K49" s="153">
        <v>0.339</v>
      </c>
    </row>
    <row r="50" spans="1:9" ht="13.5">
      <c r="A50" s="105" t="s">
        <v>133</v>
      </c>
      <c r="I50" s="24"/>
    </row>
    <row r="52" spans="2:8" ht="31.5" customHeight="1">
      <c r="B52" s="271" t="s">
        <v>182</v>
      </c>
      <c r="C52" s="272"/>
      <c r="D52" s="272"/>
      <c r="E52" s="272"/>
      <c r="F52" s="272"/>
      <c r="G52" s="272"/>
      <c r="H52" s="41" t="s">
        <v>179</v>
      </c>
    </row>
    <row r="53" spans="1:11" ht="13.5" customHeight="1">
      <c r="A53" s="291" t="s">
        <v>0</v>
      </c>
      <c r="B53" s="293" t="s">
        <v>1</v>
      </c>
      <c r="C53" s="296" t="s">
        <v>180</v>
      </c>
      <c r="D53" s="296"/>
      <c r="E53" s="296"/>
      <c r="F53" s="296"/>
      <c r="G53" s="283" t="s">
        <v>181</v>
      </c>
      <c r="H53" s="136"/>
      <c r="I53" s="277" t="s">
        <v>61</v>
      </c>
      <c r="J53" s="161"/>
      <c r="K53" s="97"/>
    </row>
    <row r="54" spans="1:11" ht="13.5" customHeight="1">
      <c r="A54" s="280"/>
      <c r="B54" s="294"/>
      <c r="C54" s="279" t="s">
        <v>2</v>
      </c>
      <c r="D54" s="281" t="s">
        <v>10</v>
      </c>
      <c r="E54" s="283" t="s">
        <v>59</v>
      </c>
      <c r="F54" s="137"/>
      <c r="G54" s="297"/>
      <c r="H54" s="138"/>
      <c r="I54" s="277"/>
      <c r="J54" s="162"/>
      <c r="K54" s="97"/>
    </row>
    <row r="55" spans="1:11" ht="13.5">
      <c r="A55" s="280"/>
      <c r="B55" s="294"/>
      <c r="C55" s="280"/>
      <c r="D55" s="282"/>
      <c r="E55" s="284"/>
      <c r="F55" s="286" t="s">
        <v>58</v>
      </c>
      <c r="G55" s="297"/>
      <c r="H55" s="288" t="s">
        <v>58</v>
      </c>
      <c r="I55" s="278"/>
      <c r="J55" s="309" t="s">
        <v>58</v>
      </c>
      <c r="K55" s="98"/>
    </row>
    <row r="56" spans="1:11" ht="13.5">
      <c r="A56" s="292"/>
      <c r="B56" s="295"/>
      <c r="C56" s="292"/>
      <c r="D56" s="292"/>
      <c r="E56" s="310"/>
      <c r="F56" s="287"/>
      <c r="G56" s="298"/>
      <c r="H56" s="287"/>
      <c r="I56" s="278"/>
      <c r="J56" s="309"/>
      <c r="K56" s="98"/>
    </row>
    <row r="57" spans="1:11" ht="25.5" customHeight="1">
      <c r="A57" s="299" t="s">
        <v>68</v>
      </c>
      <c r="B57" s="300"/>
      <c r="C57" s="163">
        <f aca="true" t="shared" si="5" ref="C57:C66">SUMIF($M$6:$M$46,A57,C$6:C$46)</f>
        <v>276107</v>
      </c>
      <c r="D57" s="163">
        <f aca="true" t="shared" si="6" ref="D57:D66">SUMIF($M$6:$M$46,A57,D$6:D$46)</f>
        <v>83915</v>
      </c>
      <c r="E57" s="164">
        <f aca="true" t="shared" si="7" ref="E57:E69">D57/C57</f>
        <v>0.3039220302274118</v>
      </c>
      <c r="F57" s="165">
        <f aca="true" t="shared" si="8" ref="F57:F66">RANK(E57,E$57:E$66)</f>
        <v>7</v>
      </c>
      <c r="G57" s="166">
        <v>0.2990020197219912</v>
      </c>
      <c r="H57" s="165">
        <f aca="true" t="shared" si="9" ref="H57:H66">RANK(G57,G$57:G$66)</f>
        <v>7</v>
      </c>
      <c r="I57" s="166">
        <f aca="true" t="shared" si="10" ref="I57:I69">E57-G57</f>
        <v>0.0049200105054206245</v>
      </c>
      <c r="J57" s="165">
        <f aca="true" t="shared" si="11" ref="J57:J66">RANK(I57,I$57:I$66)</f>
        <v>5</v>
      </c>
      <c r="K57" s="99"/>
    </row>
    <row r="58" spans="1:11" ht="25.5" customHeight="1">
      <c r="A58" s="299" t="s">
        <v>70</v>
      </c>
      <c r="B58" s="300"/>
      <c r="C58" s="163">
        <f t="shared" si="5"/>
        <v>171390</v>
      </c>
      <c r="D58" s="163">
        <f t="shared" si="6"/>
        <v>60862</v>
      </c>
      <c r="E58" s="164">
        <f t="shared" si="7"/>
        <v>0.3551082326856876</v>
      </c>
      <c r="F58" s="165">
        <f t="shared" si="8"/>
        <v>4</v>
      </c>
      <c r="G58" s="166">
        <v>0.35709196734772736</v>
      </c>
      <c r="H58" s="165">
        <f t="shared" si="9"/>
        <v>3</v>
      </c>
      <c r="I58" s="166">
        <f t="shared" si="10"/>
        <v>-0.001983734662039771</v>
      </c>
      <c r="J58" s="165">
        <f t="shared" si="11"/>
        <v>8</v>
      </c>
      <c r="K58" s="99"/>
    </row>
    <row r="59" spans="1:11" ht="25.5" customHeight="1">
      <c r="A59" s="299" t="s">
        <v>73</v>
      </c>
      <c r="B59" s="300"/>
      <c r="C59" s="163">
        <f t="shared" si="5"/>
        <v>127536</v>
      </c>
      <c r="D59" s="163">
        <f t="shared" si="6"/>
        <v>42640</v>
      </c>
      <c r="E59" s="164">
        <f t="shared" si="7"/>
        <v>0.3343369715217664</v>
      </c>
      <c r="F59" s="165">
        <f t="shared" si="8"/>
        <v>5</v>
      </c>
      <c r="G59" s="166">
        <v>0.324117443518917</v>
      </c>
      <c r="H59" s="165">
        <f t="shared" si="9"/>
        <v>6</v>
      </c>
      <c r="I59" s="166">
        <f t="shared" si="10"/>
        <v>0.010219528002849365</v>
      </c>
      <c r="J59" s="165">
        <f t="shared" si="11"/>
        <v>2</v>
      </c>
      <c r="K59" s="99"/>
    </row>
    <row r="60" spans="1:11" ht="25.5" customHeight="1">
      <c r="A60" s="299" t="s">
        <v>71</v>
      </c>
      <c r="B60" s="300"/>
      <c r="C60" s="163">
        <f t="shared" si="5"/>
        <v>132456</v>
      </c>
      <c r="D60" s="163">
        <f t="shared" si="6"/>
        <v>34634</v>
      </c>
      <c r="E60" s="164">
        <f t="shared" si="7"/>
        <v>0.2614755088482213</v>
      </c>
      <c r="F60" s="165">
        <f t="shared" si="8"/>
        <v>10</v>
      </c>
      <c r="G60" s="166">
        <v>0.2608116017428627</v>
      </c>
      <c r="H60" s="165">
        <f t="shared" si="9"/>
        <v>10</v>
      </c>
      <c r="I60" s="166">
        <f t="shared" si="10"/>
        <v>0.0006639071053585743</v>
      </c>
      <c r="J60" s="165">
        <f t="shared" si="11"/>
        <v>7</v>
      </c>
      <c r="K60" s="99"/>
    </row>
    <row r="61" spans="1:11" ht="25.5" customHeight="1">
      <c r="A61" s="299" t="s">
        <v>75</v>
      </c>
      <c r="B61" s="300"/>
      <c r="C61" s="163">
        <f t="shared" si="5"/>
        <v>54354</v>
      </c>
      <c r="D61" s="163">
        <f t="shared" si="6"/>
        <v>15633</v>
      </c>
      <c r="E61" s="164">
        <f t="shared" si="7"/>
        <v>0.28761452698973394</v>
      </c>
      <c r="F61" s="165">
        <f t="shared" si="8"/>
        <v>9</v>
      </c>
      <c r="G61" s="166">
        <v>0.2733328124389577</v>
      </c>
      <c r="H61" s="165">
        <f t="shared" si="9"/>
        <v>9</v>
      </c>
      <c r="I61" s="166">
        <f t="shared" si="10"/>
        <v>0.014281714550776259</v>
      </c>
      <c r="J61" s="165">
        <f t="shared" si="11"/>
        <v>1</v>
      </c>
      <c r="K61" s="99"/>
    </row>
    <row r="62" spans="1:11" ht="25.5" customHeight="1">
      <c r="A62" s="299" t="s">
        <v>69</v>
      </c>
      <c r="B62" s="300"/>
      <c r="C62" s="163">
        <f t="shared" si="5"/>
        <v>107190</v>
      </c>
      <c r="D62" s="163">
        <f t="shared" si="6"/>
        <v>34686</v>
      </c>
      <c r="E62" s="164">
        <f t="shared" si="7"/>
        <v>0.3235936188077246</v>
      </c>
      <c r="F62" s="165">
        <f t="shared" si="8"/>
        <v>6</v>
      </c>
      <c r="G62" s="166">
        <v>0.3307997626695583</v>
      </c>
      <c r="H62" s="165">
        <f t="shared" si="9"/>
        <v>5</v>
      </c>
      <c r="I62" s="166">
        <f t="shared" si="10"/>
        <v>-0.007206143861833714</v>
      </c>
      <c r="J62" s="165">
        <f t="shared" si="11"/>
        <v>9</v>
      </c>
      <c r="K62" s="99"/>
    </row>
    <row r="63" spans="1:11" ht="25.5" customHeight="1">
      <c r="A63" s="307" t="s">
        <v>74</v>
      </c>
      <c r="B63" s="308"/>
      <c r="C63" s="167">
        <f t="shared" si="5"/>
        <v>52736</v>
      </c>
      <c r="D63" s="167">
        <f t="shared" si="6"/>
        <v>19605</v>
      </c>
      <c r="E63" s="168">
        <f t="shared" si="7"/>
        <v>0.37175743325242716</v>
      </c>
      <c r="F63" s="169">
        <f t="shared" si="8"/>
        <v>1</v>
      </c>
      <c r="G63" s="170">
        <v>0.3703462188983759</v>
      </c>
      <c r="H63" s="169">
        <f t="shared" si="9"/>
        <v>2</v>
      </c>
      <c r="I63" s="170">
        <f t="shared" si="10"/>
        <v>0.0014112143540512823</v>
      </c>
      <c r="J63" s="169">
        <f t="shared" si="11"/>
        <v>6</v>
      </c>
      <c r="K63" s="99"/>
    </row>
    <row r="64" spans="1:11" ht="25.5" customHeight="1">
      <c r="A64" s="301" t="s">
        <v>76</v>
      </c>
      <c r="B64" s="302"/>
      <c r="C64" s="163">
        <f t="shared" si="5"/>
        <v>36944</v>
      </c>
      <c r="D64" s="163">
        <f t="shared" si="6"/>
        <v>13522</v>
      </c>
      <c r="E64" s="164">
        <f t="shared" si="7"/>
        <v>0.3660134257254223</v>
      </c>
      <c r="F64" s="165">
        <f t="shared" si="8"/>
        <v>2</v>
      </c>
      <c r="G64" s="166">
        <v>0.3561819529156929</v>
      </c>
      <c r="H64" s="165">
        <f t="shared" si="9"/>
        <v>4</v>
      </c>
      <c r="I64" s="166">
        <f t="shared" si="10"/>
        <v>0.009831472809729402</v>
      </c>
      <c r="J64" s="165">
        <f t="shared" si="11"/>
        <v>3</v>
      </c>
      <c r="K64" s="99"/>
    </row>
    <row r="65" spans="1:11" ht="25.5" customHeight="1">
      <c r="A65" s="301" t="s">
        <v>77</v>
      </c>
      <c r="B65" s="302"/>
      <c r="C65" s="163">
        <f t="shared" si="5"/>
        <v>19782</v>
      </c>
      <c r="D65" s="163">
        <f t="shared" si="6"/>
        <v>7135</v>
      </c>
      <c r="E65" s="164">
        <f t="shared" si="7"/>
        <v>0.36068142756040844</v>
      </c>
      <c r="F65" s="165">
        <f t="shared" si="8"/>
        <v>3</v>
      </c>
      <c r="G65" s="166">
        <v>0.37741918746432834</v>
      </c>
      <c r="H65" s="165">
        <f t="shared" si="9"/>
        <v>1</v>
      </c>
      <c r="I65" s="166">
        <f t="shared" si="10"/>
        <v>-0.016737759903919902</v>
      </c>
      <c r="J65" s="165">
        <f t="shared" si="11"/>
        <v>10</v>
      </c>
      <c r="K65" s="99"/>
    </row>
    <row r="66" spans="1:11" ht="25.5" customHeight="1" thickBot="1">
      <c r="A66" s="303" t="s">
        <v>72</v>
      </c>
      <c r="B66" s="304"/>
      <c r="C66" s="171">
        <f t="shared" si="5"/>
        <v>33230</v>
      </c>
      <c r="D66" s="171">
        <f t="shared" si="6"/>
        <v>9957</v>
      </c>
      <c r="E66" s="172">
        <f t="shared" si="7"/>
        <v>0.2996388805296419</v>
      </c>
      <c r="F66" s="165">
        <f t="shared" si="8"/>
        <v>8</v>
      </c>
      <c r="G66" s="173">
        <v>0.2900238486077988</v>
      </c>
      <c r="H66" s="165">
        <f t="shared" si="9"/>
        <v>8</v>
      </c>
      <c r="I66" s="173">
        <f t="shared" si="10"/>
        <v>0.009615031921843098</v>
      </c>
      <c r="J66" s="165">
        <f t="shared" si="11"/>
        <v>4</v>
      </c>
      <c r="K66" s="99"/>
    </row>
    <row r="67" spans="1:11" ht="25.5" customHeight="1" thickTop="1">
      <c r="A67" s="305" t="s">
        <v>65</v>
      </c>
      <c r="B67" s="306"/>
      <c r="C67" s="174">
        <f>C48</f>
        <v>959601</v>
      </c>
      <c r="D67" s="174">
        <f>D48</f>
        <v>304134</v>
      </c>
      <c r="E67" s="175">
        <f t="shared" si="7"/>
        <v>0.31693797734683476</v>
      </c>
      <c r="F67" s="175"/>
      <c r="G67" s="176">
        <v>0.3147312511855745</v>
      </c>
      <c r="H67" s="177"/>
      <c r="I67" s="176">
        <f t="shared" si="10"/>
        <v>0.002206726161260275</v>
      </c>
      <c r="J67" s="177"/>
      <c r="K67" s="97"/>
    </row>
    <row r="68" spans="1:11" ht="25.5" customHeight="1">
      <c r="A68" s="299" t="s">
        <v>66</v>
      </c>
      <c r="B68" s="300"/>
      <c r="C68" s="148">
        <f>C49</f>
        <v>52124</v>
      </c>
      <c r="D68" s="148">
        <f>D49</f>
        <v>18455</v>
      </c>
      <c r="E68" s="149">
        <f t="shared" si="7"/>
        <v>0.3540595503031233</v>
      </c>
      <c r="F68" s="149"/>
      <c r="G68" s="151">
        <v>0.3473336381395736</v>
      </c>
      <c r="H68" s="150"/>
      <c r="I68" s="151">
        <f t="shared" si="10"/>
        <v>0.00672591216354973</v>
      </c>
      <c r="J68" s="150"/>
      <c r="K68" s="97"/>
    </row>
    <row r="69" spans="1:11" ht="25.5" customHeight="1">
      <c r="A69" s="299" t="s">
        <v>78</v>
      </c>
      <c r="B69" s="300"/>
      <c r="C69" s="148">
        <f>C47</f>
        <v>1011725</v>
      </c>
      <c r="D69" s="148">
        <f>D47</f>
        <v>322589</v>
      </c>
      <c r="E69" s="149">
        <f t="shared" si="7"/>
        <v>0.3188504781437644</v>
      </c>
      <c r="F69" s="149"/>
      <c r="G69" s="151">
        <v>0.31639253294475955</v>
      </c>
      <c r="H69" s="150"/>
      <c r="I69" s="151">
        <f t="shared" si="10"/>
        <v>0.0024579451990048296</v>
      </c>
      <c r="J69" s="150"/>
      <c r="K69" s="97"/>
    </row>
  </sheetData>
  <mergeCells count="41">
    <mergeCell ref="B1:G1"/>
    <mergeCell ref="B52:G52"/>
    <mergeCell ref="A2:A5"/>
    <mergeCell ref="B2:B5"/>
    <mergeCell ref="C2:F2"/>
    <mergeCell ref="G2:G5"/>
    <mergeCell ref="J4:J5"/>
    <mergeCell ref="A47:B47"/>
    <mergeCell ref="A48:B48"/>
    <mergeCell ref="A49:B49"/>
    <mergeCell ref="I2:I5"/>
    <mergeCell ref="C3:C5"/>
    <mergeCell ref="D3:D5"/>
    <mergeCell ref="E3:E5"/>
    <mergeCell ref="F4:F5"/>
    <mergeCell ref="H4:H5"/>
    <mergeCell ref="H55:H56"/>
    <mergeCell ref="A53:A56"/>
    <mergeCell ref="B53:B56"/>
    <mergeCell ref="C53:F53"/>
    <mergeCell ref="G53:G56"/>
    <mergeCell ref="A63:B63"/>
    <mergeCell ref="J55:J56"/>
    <mergeCell ref="A57:B57"/>
    <mergeCell ref="A58:B58"/>
    <mergeCell ref="A59:B59"/>
    <mergeCell ref="I53:I56"/>
    <mergeCell ref="C54:C56"/>
    <mergeCell ref="D54:D56"/>
    <mergeCell ref="E54:E56"/>
    <mergeCell ref="F55:F56"/>
    <mergeCell ref="A68:B68"/>
    <mergeCell ref="A69:B69"/>
    <mergeCell ref="K2:K5"/>
    <mergeCell ref="A64:B64"/>
    <mergeCell ref="A65:B65"/>
    <mergeCell ref="A66:B66"/>
    <mergeCell ref="A67:B67"/>
    <mergeCell ref="A60:B60"/>
    <mergeCell ref="A61:B61"/>
    <mergeCell ref="A62:B62"/>
  </mergeCells>
  <printOptions/>
  <pageMargins left="0.75" right="0.28" top="0.43" bottom="0.23" header="0.13" footer="0.08"/>
  <pageSetup horizontalDpi="600" verticalDpi="600" orientation="portrait" paperSize="9" scale="95" r:id="rId3"/>
  <rowBreaks count="1" manualBreakCount="1">
    <brk id="5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1">
      <selection activeCell="B19" sqref="B19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183</v>
      </c>
      <c r="C1" s="270"/>
      <c r="D1" s="270"/>
      <c r="E1" s="270"/>
      <c r="F1" s="270"/>
      <c r="G1" s="270"/>
      <c r="H1" s="41" t="s">
        <v>179</v>
      </c>
    </row>
    <row r="2" spans="1:11" ht="14.25" thickTop="1">
      <c r="A2" s="291" t="s">
        <v>0</v>
      </c>
      <c r="B2" s="293" t="s">
        <v>1</v>
      </c>
      <c r="C2" s="296" t="s">
        <v>180</v>
      </c>
      <c r="D2" s="296"/>
      <c r="E2" s="296"/>
      <c r="F2" s="296"/>
      <c r="G2" s="283" t="s">
        <v>181</v>
      </c>
      <c r="H2" s="136"/>
      <c r="I2" s="277" t="s">
        <v>61</v>
      </c>
      <c r="J2" s="136"/>
      <c r="K2" s="273" t="s">
        <v>175</v>
      </c>
    </row>
    <row r="3" spans="1:11" ht="13.5" customHeight="1">
      <c r="A3" s="280"/>
      <c r="B3" s="294"/>
      <c r="C3" s="279" t="s">
        <v>2</v>
      </c>
      <c r="D3" s="281" t="s">
        <v>10</v>
      </c>
      <c r="E3" s="283" t="s">
        <v>59</v>
      </c>
      <c r="F3" s="137"/>
      <c r="G3" s="297"/>
      <c r="H3" s="138"/>
      <c r="I3" s="277"/>
      <c r="J3" s="139"/>
      <c r="K3" s="274"/>
    </row>
    <row r="4" spans="1:11" ht="13.5">
      <c r="A4" s="280"/>
      <c r="B4" s="294"/>
      <c r="C4" s="280"/>
      <c r="D4" s="282"/>
      <c r="E4" s="284"/>
      <c r="F4" s="286" t="s">
        <v>58</v>
      </c>
      <c r="G4" s="297"/>
      <c r="H4" s="288" t="s">
        <v>58</v>
      </c>
      <c r="I4" s="278"/>
      <c r="J4" s="275" t="s">
        <v>58</v>
      </c>
      <c r="K4" s="274"/>
    </row>
    <row r="5" spans="1:11" ht="13.5">
      <c r="A5" s="292"/>
      <c r="B5" s="295"/>
      <c r="C5" s="280"/>
      <c r="D5" s="280"/>
      <c r="E5" s="285"/>
      <c r="F5" s="287"/>
      <c r="G5" s="298"/>
      <c r="H5" s="287"/>
      <c r="I5" s="278"/>
      <c r="J5" s="275"/>
      <c r="K5" s="274"/>
    </row>
    <row r="6" spans="1:11" ht="18" customHeight="1">
      <c r="A6" s="140">
        <v>301</v>
      </c>
      <c r="B6" s="178" t="s">
        <v>157</v>
      </c>
      <c r="C6" s="159">
        <v>1066</v>
      </c>
      <c r="D6" s="159">
        <v>251</v>
      </c>
      <c r="E6" s="5">
        <f aca="true" t="shared" si="0" ref="E6:E13">D6/C6</f>
        <v>0.2354596622889306</v>
      </c>
      <c r="F6" s="25">
        <f aca="true" t="shared" si="1" ref="F6:F12">RANK(E6,$E$6:$E$12)</f>
        <v>4</v>
      </c>
      <c r="G6" s="179">
        <v>0.24124513618677043</v>
      </c>
      <c r="H6" s="25">
        <f aca="true" t="shared" si="2" ref="H6:H12">RANK(G6,$G$6:$G$12)</f>
        <v>6</v>
      </c>
      <c r="I6" s="26">
        <f aca="true" t="shared" si="3" ref="I6:I13">E6-G6</f>
        <v>-0.0057854738978398434</v>
      </c>
      <c r="J6" s="94">
        <f aca="true" t="shared" si="4" ref="J6:J12">RANK(I6,$I$6:$I$12)</f>
        <v>2</v>
      </c>
      <c r="K6" s="96">
        <v>0.20823244552058112</v>
      </c>
    </row>
    <row r="7" spans="1:11" ht="18" customHeight="1">
      <c r="A7" s="140">
        <v>303</v>
      </c>
      <c r="B7" s="178" t="s">
        <v>158</v>
      </c>
      <c r="C7" s="159">
        <v>181</v>
      </c>
      <c r="D7" s="159">
        <v>51</v>
      </c>
      <c r="E7" s="5">
        <f t="shared" si="0"/>
        <v>0.281767955801105</v>
      </c>
      <c r="F7" s="25">
        <f t="shared" si="1"/>
        <v>3</v>
      </c>
      <c r="G7" s="26">
        <v>0.3146067415730337</v>
      </c>
      <c r="H7" s="25">
        <f t="shared" si="2"/>
        <v>2</v>
      </c>
      <c r="I7" s="26">
        <f t="shared" si="3"/>
        <v>-0.032838785771928725</v>
      </c>
      <c r="J7" s="94">
        <f t="shared" si="4"/>
        <v>6</v>
      </c>
      <c r="K7" s="96">
        <v>0.31683168316831684</v>
      </c>
    </row>
    <row r="8" spans="1:11" ht="18" customHeight="1">
      <c r="A8" s="140">
        <v>305</v>
      </c>
      <c r="B8" s="178" t="s">
        <v>159</v>
      </c>
      <c r="C8" s="159">
        <v>1504</v>
      </c>
      <c r="D8" s="159">
        <v>427</v>
      </c>
      <c r="E8" s="5">
        <f t="shared" si="0"/>
        <v>0.2839095744680851</v>
      </c>
      <c r="F8" s="25">
        <f t="shared" si="1"/>
        <v>2</v>
      </c>
      <c r="G8" s="26">
        <v>0.2791346824842987</v>
      </c>
      <c r="H8" s="25">
        <f t="shared" si="2"/>
        <v>3</v>
      </c>
      <c r="I8" s="26">
        <f t="shared" si="3"/>
        <v>0.0047748919837864445</v>
      </c>
      <c r="J8" s="94">
        <f t="shared" si="4"/>
        <v>1</v>
      </c>
      <c r="K8" s="96">
        <v>0.2554312047399605</v>
      </c>
    </row>
    <row r="9" spans="1:11" ht="18" customHeight="1">
      <c r="A9" s="140">
        <v>306</v>
      </c>
      <c r="B9" s="178" t="s">
        <v>160</v>
      </c>
      <c r="C9" s="159">
        <v>5919</v>
      </c>
      <c r="D9" s="159">
        <v>1197</v>
      </c>
      <c r="E9" s="5">
        <f t="shared" si="0"/>
        <v>0.20223010643689812</v>
      </c>
      <c r="F9" s="25">
        <f t="shared" si="1"/>
        <v>6</v>
      </c>
      <c r="G9" s="26">
        <v>0.2505357142857143</v>
      </c>
      <c r="H9" s="25">
        <f t="shared" si="2"/>
        <v>5</v>
      </c>
      <c r="I9" s="26">
        <f t="shared" si="3"/>
        <v>-0.048305607848816184</v>
      </c>
      <c r="J9" s="94">
        <f t="shared" si="4"/>
        <v>7</v>
      </c>
      <c r="K9" s="96">
        <v>0.19411025318728678</v>
      </c>
    </row>
    <row r="10" spans="1:11" ht="18" customHeight="1">
      <c r="A10" s="140">
        <v>307</v>
      </c>
      <c r="B10" s="178" t="s">
        <v>161</v>
      </c>
      <c r="C10" s="159">
        <v>10928</v>
      </c>
      <c r="D10" s="159">
        <v>602</v>
      </c>
      <c r="E10" s="5">
        <f t="shared" si="0"/>
        <v>0.05508784773060029</v>
      </c>
      <c r="F10" s="25">
        <f t="shared" si="1"/>
        <v>7</v>
      </c>
      <c r="G10" s="26">
        <v>0.07096965503607788</v>
      </c>
      <c r="H10" s="25">
        <f t="shared" si="2"/>
        <v>7</v>
      </c>
      <c r="I10" s="26">
        <f t="shared" si="3"/>
        <v>-0.015881807305477592</v>
      </c>
      <c r="J10" s="94">
        <f t="shared" si="4"/>
        <v>3</v>
      </c>
      <c r="K10" s="96">
        <v>0.053708201008780126</v>
      </c>
    </row>
    <row r="11" spans="1:11" ht="18" customHeight="1">
      <c r="A11" s="140">
        <v>308</v>
      </c>
      <c r="B11" s="178" t="s">
        <v>162</v>
      </c>
      <c r="C11" s="159">
        <v>2113</v>
      </c>
      <c r="D11" s="159">
        <v>602</v>
      </c>
      <c r="E11" s="5">
        <f t="shared" si="0"/>
        <v>0.2849029815428301</v>
      </c>
      <c r="F11" s="25">
        <f t="shared" si="1"/>
        <v>1</v>
      </c>
      <c r="G11" s="26">
        <v>0.3153806317969964</v>
      </c>
      <c r="H11" s="25">
        <f t="shared" si="2"/>
        <v>1</v>
      </c>
      <c r="I11" s="26">
        <f t="shared" si="3"/>
        <v>-0.030477650254166266</v>
      </c>
      <c r="J11" s="94">
        <f t="shared" si="4"/>
        <v>5</v>
      </c>
      <c r="K11" s="96">
        <v>0.24892292963140258</v>
      </c>
    </row>
    <row r="12" spans="1:11" ht="18" customHeight="1">
      <c r="A12" s="140">
        <v>309</v>
      </c>
      <c r="B12" s="178" t="s">
        <v>163</v>
      </c>
      <c r="C12" s="159">
        <v>50103</v>
      </c>
      <c r="D12" s="159">
        <v>11606</v>
      </c>
      <c r="E12" s="5">
        <f t="shared" si="0"/>
        <v>0.23164281579945312</v>
      </c>
      <c r="F12" s="25">
        <f t="shared" si="1"/>
        <v>5</v>
      </c>
      <c r="G12" s="26">
        <v>0.25121163166397414</v>
      </c>
      <c r="H12" s="25">
        <f t="shared" si="2"/>
        <v>4</v>
      </c>
      <c r="I12" s="26">
        <f t="shared" si="3"/>
        <v>-0.019568815864521028</v>
      </c>
      <c r="J12" s="94">
        <f t="shared" si="4"/>
        <v>4</v>
      </c>
      <c r="K12" s="96">
        <v>0.25407302530560155</v>
      </c>
    </row>
    <row r="13" spans="1:11" ht="18" customHeight="1">
      <c r="A13" s="276" t="s">
        <v>67</v>
      </c>
      <c r="B13" s="276"/>
      <c r="C13" s="157">
        <f>SUM(C6:C12)</f>
        <v>71814</v>
      </c>
      <c r="D13" s="157">
        <f>SUM(D6:D12)</f>
        <v>14736</v>
      </c>
      <c r="E13" s="158">
        <f t="shared" si="0"/>
        <v>0.205196758292255</v>
      </c>
      <c r="F13" s="143"/>
      <c r="G13" s="151">
        <v>0.22606024843780734</v>
      </c>
      <c r="H13" s="144"/>
      <c r="I13" s="145">
        <f t="shared" si="3"/>
        <v>-0.020863490145552332</v>
      </c>
      <c r="J13" s="146"/>
      <c r="K13" s="147">
        <v>0.21864812301492914</v>
      </c>
    </row>
    <row r="14" spans="1:9" ht="13.5">
      <c r="A14" s="105" t="s">
        <v>133</v>
      </c>
      <c r="I14" s="24"/>
    </row>
  </sheetData>
  <mergeCells count="14">
    <mergeCell ref="K2:K5"/>
    <mergeCell ref="J4:J5"/>
    <mergeCell ref="A13:B13"/>
    <mergeCell ref="I2:I5"/>
    <mergeCell ref="C3:C5"/>
    <mergeCell ref="D3:D5"/>
    <mergeCell ref="E3:E5"/>
    <mergeCell ref="F4:F5"/>
    <mergeCell ref="H4:H5"/>
    <mergeCell ref="B1:G1"/>
    <mergeCell ref="A2:A5"/>
    <mergeCell ref="B2:B5"/>
    <mergeCell ref="C2:F2"/>
    <mergeCell ref="G2:G5"/>
  </mergeCells>
  <printOptions/>
  <pageMargins left="0.75" right="0.28" top="0.43" bottom="0.23" header="0.13" footer="0.08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workbookViewId="0" topLeftCell="A1">
      <selection activeCell="E47" sqref="E47:E49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174</v>
      </c>
      <c r="C1" s="270"/>
      <c r="D1" s="270"/>
      <c r="E1" s="270"/>
      <c r="F1" s="270"/>
      <c r="G1" s="270"/>
      <c r="H1" s="41" t="s">
        <v>173</v>
      </c>
    </row>
    <row r="2" spans="1:11" ht="14.25" thickTop="1">
      <c r="A2" s="259" t="s">
        <v>0</v>
      </c>
      <c r="B2" s="260" t="s">
        <v>1</v>
      </c>
      <c r="C2" s="262" t="s">
        <v>151</v>
      </c>
      <c r="D2" s="262"/>
      <c r="E2" s="262"/>
      <c r="F2" s="262"/>
      <c r="G2" s="253" t="s">
        <v>154</v>
      </c>
      <c r="H2" s="22"/>
      <c r="I2" s="246" t="s">
        <v>61</v>
      </c>
      <c r="J2" s="22"/>
      <c r="K2" s="236" t="s">
        <v>175</v>
      </c>
    </row>
    <row r="3" spans="1:11" ht="13.5" customHeight="1">
      <c r="A3" s="249"/>
      <c r="B3" s="217"/>
      <c r="C3" s="248" t="s">
        <v>2</v>
      </c>
      <c r="D3" s="251" t="s">
        <v>10</v>
      </c>
      <c r="E3" s="253" t="s">
        <v>59</v>
      </c>
      <c r="F3" s="21"/>
      <c r="G3" s="263"/>
      <c r="H3" s="23"/>
      <c r="I3" s="246"/>
      <c r="J3" s="93"/>
      <c r="K3" s="237"/>
    </row>
    <row r="4" spans="1:11" ht="13.5">
      <c r="A4" s="249"/>
      <c r="B4" s="217"/>
      <c r="C4" s="249"/>
      <c r="D4" s="252"/>
      <c r="E4" s="254"/>
      <c r="F4" s="256" t="s">
        <v>58</v>
      </c>
      <c r="G4" s="263"/>
      <c r="H4" s="258" t="s">
        <v>58</v>
      </c>
      <c r="I4" s="247"/>
      <c r="J4" s="265" t="s">
        <v>58</v>
      </c>
      <c r="K4" s="237"/>
    </row>
    <row r="5" spans="1:11" ht="13.5">
      <c r="A5" s="250"/>
      <c r="B5" s="261"/>
      <c r="C5" s="250"/>
      <c r="D5" s="250"/>
      <c r="E5" s="255"/>
      <c r="F5" s="257"/>
      <c r="G5" s="264"/>
      <c r="H5" s="257"/>
      <c r="I5" s="247"/>
      <c r="J5" s="265"/>
      <c r="K5" s="237"/>
    </row>
    <row r="6" spans="1:13" ht="18" customHeight="1">
      <c r="A6" s="4">
        <v>284000</v>
      </c>
      <c r="B6" s="4" t="s">
        <v>14</v>
      </c>
      <c r="C6" s="13">
        <f>'23年度法定報告値（市町）'!C6</f>
        <v>252510</v>
      </c>
      <c r="D6" s="13">
        <f>'23年度法定報告値（市町）'!D6</f>
        <v>75501</v>
      </c>
      <c r="E6" s="5">
        <f aca="true" t="shared" si="0" ref="E6:E49">D6/C6</f>
        <v>0.2990020197219912</v>
      </c>
      <c r="F6" s="25">
        <f aca="true" t="shared" si="1" ref="F6:F46">RANK(E6,$E$6:$E$46)</f>
        <v>29</v>
      </c>
      <c r="G6" s="26">
        <f>'21年度法定報告比較'!E6</f>
        <v>0.2859175359056466</v>
      </c>
      <c r="H6" s="25">
        <f aca="true" t="shared" si="2" ref="H6:H46">RANK(G6,$G$6:$G$46)</f>
        <v>31</v>
      </c>
      <c r="I6" s="26">
        <f aca="true" t="shared" si="3" ref="I6:I49">E6-G6</f>
        <v>0.013084483816344583</v>
      </c>
      <c r="J6" s="94">
        <f aca="true" t="shared" si="4" ref="J6:J46">RANK(I6,$I$6:$I$46)</f>
        <v>12</v>
      </c>
      <c r="K6" s="96">
        <f>'23年度（市町）速報値(22法定報告比較）'!E6</f>
        <v>0.2919268413104089</v>
      </c>
      <c r="L6" t="s">
        <v>63</v>
      </c>
      <c r="M6" t="s">
        <v>68</v>
      </c>
    </row>
    <row r="7" spans="1:13" ht="18" customHeight="1">
      <c r="A7" s="4">
        <v>280024</v>
      </c>
      <c r="B7" s="4" t="s">
        <v>40</v>
      </c>
      <c r="C7" s="13">
        <f>'23年度法定報告値（市町）'!C7</f>
        <v>89881</v>
      </c>
      <c r="D7" s="13">
        <f>'23年度法定報告値（市町）'!D7</f>
        <v>29207</v>
      </c>
      <c r="E7" s="5">
        <f t="shared" si="0"/>
        <v>0.3249518808201956</v>
      </c>
      <c r="F7" s="25">
        <f t="shared" si="1"/>
        <v>25</v>
      </c>
      <c r="G7" s="26">
        <f>'21年度法定報告比較'!E7</f>
        <v>0.32351296958855097</v>
      </c>
      <c r="H7" s="25">
        <f t="shared" si="2"/>
        <v>24</v>
      </c>
      <c r="I7" s="26">
        <f t="shared" si="3"/>
        <v>0.001438911231644635</v>
      </c>
      <c r="J7" s="94">
        <f t="shared" si="4"/>
        <v>16</v>
      </c>
      <c r="K7" s="96">
        <f>'23年度（市町）速報値(22法定報告比較）'!E7</f>
        <v>0.3113363378673247</v>
      </c>
      <c r="L7" t="s">
        <v>63</v>
      </c>
      <c r="M7" t="s">
        <v>69</v>
      </c>
    </row>
    <row r="8" spans="1:13" ht="18" customHeight="1">
      <c r="A8" s="4">
        <v>280032</v>
      </c>
      <c r="B8" s="4" t="s">
        <v>34</v>
      </c>
      <c r="C8" s="13">
        <f>'23年度法定報告値（市町）'!C8</f>
        <v>81637</v>
      </c>
      <c r="D8" s="13">
        <f>'23年度法定報告値（市町）'!D8</f>
        <v>31952</v>
      </c>
      <c r="E8" s="5">
        <f t="shared" si="0"/>
        <v>0.39139115842081407</v>
      </c>
      <c r="F8" s="25">
        <f t="shared" si="1"/>
        <v>6</v>
      </c>
      <c r="G8" s="26">
        <f>'21年度法定報告比較'!E8</f>
        <v>0.3290426685061096</v>
      </c>
      <c r="H8" s="25">
        <f t="shared" si="2"/>
        <v>21</v>
      </c>
      <c r="I8" s="26">
        <f t="shared" si="3"/>
        <v>0.062348489914704486</v>
      </c>
      <c r="J8" s="94">
        <f t="shared" si="4"/>
        <v>2</v>
      </c>
      <c r="K8" s="96">
        <f>'23年度（市町）速報値(22法定報告比較）'!E8</f>
        <v>0.3809018439682099</v>
      </c>
      <c r="L8" t="s">
        <v>63</v>
      </c>
      <c r="M8" t="s">
        <v>70</v>
      </c>
    </row>
    <row r="9" spans="1:13" ht="18" customHeight="1">
      <c r="A9" s="4">
        <v>280040</v>
      </c>
      <c r="B9" s="4" t="s">
        <v>36</v>
      </c>
      <c r="C9" s="13">
        <f>'23年度法定報告値（市町）'!C9</f>
        <v>47413</v>
      </c>
      <c r="D9" s="13">
        <f>'23年度法定報告値（市町）'!D9</f>
        <v>10845</v>
      </c>
      <c r="E9" s="5">
        <f t="shared" si="0"/>
        <v>0.22873473519920698</v>
      </c>
      <c r="F9" s="25">
        <f t="shared" si="1"/>
        <v>39</v>
      </c>
      <c r="G9" s="26">
        <f>'21年度法定報告比較'!E9</f>
        <v>0.1705375339673913</v>
      </c>
      <c r="H9" s="25">
        <f t="shared" si="2"/>
        <v>40</v>
      </c>
      <c r="I9" s="26">
        <f t="shared" si="3"/>
        <v>0.05819720123181568</v>
      </c>
      <c r="J9" s="94">
        <f t="shared" si="4"/>
        <v>4</v>
      </c>
      <c r="K9" s="96">
        <f>'23年度（市町）速報値(22法定報告比較）'!E9</f>
        <v>0.22032000303680224</v>
      </c>
      <c r="L9" t="s">
        <v>63</v>
      </c>
      <c r="M9" t="s">
        <v>71</v>
      </c>
    </row>
    <row r="10" spans="1:13" ht="18" customHeight="1">
      <c r="A10" s="4">
        <v>280057</v>
      </c>
      <c r="B10" s="4" t="s">
        <v>19</v>
      </c>
      <c r="C10" s="13">
        <f>'23年度法定報告値（市町）'!C10</f>
        <v>68713</v>
      </c>
      <c r="D10" s="13">
        <f>'23年度法定報告値（市町）'!D10</f>
        <v>21917</v>
      </c>
      <c r="E10" s="5">
        <f t="shared" si="0"/>
        <v>0.31896438810705396</v>
      </c>
      <c r="F10" s="25">
        <f t="shared" si="1"/>
        <v>28</v>
      </c>
      <c r="G10" s="26">
        <f>'21年度法定報告比較'!E10</f>
        <v>0.30096426881211547</v>
      </c>
      <c r="H10" s="25">
        <f t="shared" si="2"/>
        <v>28</v>
      </c>
      <c r="I10" s="26">
        <f t="shared" si="3"/>
        <v>0.0180001192949385</v>
      </c>
      <c r="J10" s="94">
        <f t="shared" si="4"/>
        <v>9</v>
      </c>
      <c r="K10" s="96">
        <f>'23年度（市町）速報値(22法定報告比較）'!E10</f>
        <v>0.3241582455991995</v>
      </c>
      <c r="L10" t="s">
        <v>63</v>
      </c>
      <c r="M10" t="s">
        <v>70</v>
      </c>
    </row>
    <row r="11" spans="1:13" ht="18" customHeight="1">
      <c r="A11" s="4">
        <v>280065</v>
      </c>
      <c r="B11" s="4" t="s">
        <v>13</v>
      </c>
      <c r="C11" s="13">
        <f>'23年度法定報告値（市町）'!C11</f>
        <v>9694</v>
      </c>
      <c r="D11" s="13">
        <f>'23年度法定報告値（市町）'!D11</f>
        <v>2671</v>
      </c>
      <c r="E11" s="5">
        <f t="shared" si="0"/>
        <v>0.275531256447287</v>
      </c>
      <c r="F11" s="25">
        <f t="shared" si="1"/>
        <v>33</v>
      </c>
      <c r="G11" s="26">
        <f>'21年度法定報告比較'!E11</f>
        <v>0.24930719490916556</v>
      </c>
      <c r="H11" s="25">
        <f t="shared" si="2"/>
        <v>37</v>
      </c>
      <c r="I11" s="26">
        <f t="shared" si="3"/>
        <v>0.02622406153812143</v>
      </c>
      <c r="J11" s="94">
        <f t="shared" si="4"/>
        <v>6</v>
      </c>
      <c r="K11" s="96">
        <f>'23年度（市町）速報値(22法定報告比較）'!E11</f>
        <v>0.27614328481470013</v>
      </c>
      <c r="L11" t="s">
        <v>63</v>
      </c>
      <c r="M11" t="s">
        <v>72</v>
      </c>
    </row>
    <row r="12" spans="1:13" ht="18" customHeight="1">
      <c r="A12" s="4">
        <v>280073</v>
      </c>
      <c r="B12" s="4" t="s">
        <v>39</v>
      </c>
      <c r="C12" s="13">
        <f>'23年度法定報告値（市町）'!C12</f>
        <v>15274</v>
      </c>
      <c r="D12" s="13">
        <f>'23年度法定報告値（市町）'!D12</f>
        <v>5274</v>
      </c>
      <c r="E12" s="5">
        <f t="shared" si="0"/>
        <v>0.34529265418357996</v>
      </c>
      <c r="F12" s="25">
        <f t="shared" si="1"/>
        <v>18</v>
      </c>
      <c r="G12" s="26">
        <f>'21年度法定報告比較'!E12</f>
        <v>0.3554983837984036</v>
      </c>
      <c r="H12" s="25">
        <f t="shared" si="2"/>
        <v>13</v>
      </c>
      <c r="I12" s="26">
        <f t="shared" si="3"/>
        <v>-0.010205729614823633</v>
      </c>
      <c r="J12" s="94">
        <f t="shared" si="4"/>
        <v>34</v>
      </c>
      <c r="K12" s="96">
        <f>'23年度（市町）速報値(22法定報告比較）'!E12</f>
        <v>0.350375234521576</v>
      </c>
      <c r="L12" t="s">
        <v>63</v>
      </c>
      <c r="M12" t="s">
        <v>70</v>
      </c>
    </row>
    <row r="13" spans="1:13" ht="18" customHeight="1">
      <c r="A13" s="4">
        <v>280081</v>
      </c>
      <c r="B13" s="4" t="s">
        <v>28</v>
      </c>
      <c r="C13" s="13">
        <f>'23年度法定報告値（市町）'!C13</f>
        <v>32965</v>
      </c>
      <c r="D13" s="13">
        <f>'23年度法定報告値（市町）'!D13</f>
        <v>9049</v>
      </c>
      <c r="E13" s="5">
        <f t="shared" si="0"/>
        <v>0.27450326103443046</v>
      </c>
      <c r="F13" s="25">
        <f t="shared" si="1"/>
        <v>34</v>
      </c>
      <c r="G13" s="26">
        <f>'21年度法定報告比較'!E13</f>
        <v>0.27483969465648855</v>
      </c>
      <c r="H13" s="25">
        <f t="shared" si="2"/>
        <v>33</v>
      </c>
      <c r="I13" s="26">
        <f t="shared" si="3"/>
        <v>-0.00033643362205809657</v>
      </c>
      <c r="J13" s="94">
        <f t="shared" si="4"/>
        <v>19</v>
      </c>
      <c r="K13" s="96">
        <f>'23年度（市町）速報値(22法定報告比較）'!E13</f>
        <v>0.2714779759737896</v>
      </c>
      <c r="L13" t="s">
        <v>63</v>
      </c>
      <c r="M13" t="s">
        <v>73</v>
      </c>
    </row>
    <row r="14" spans="1:13" ht="18" customHeight="1">
      <c r="A14" s="4">
        <v>280099</v>
      </c>
      <c r="B14" s="4" t="s">
        <v>30</v>
      </c>
      <c r="C14" s="13">
        <f>'23年度法定報告値（市町）'!C14</f>
        <v>6372</v>
      </c>
      <c r="D14" s="13">
        <f>'23年度法定報告値（市町）'!D14</f>
        <v>2848</v>
      </c>
      <c r="E14" s="5">
        <f t="shared" si="0"/>
        <v>0.44695543000627747</v>
      </c>
      <c r="F14" s="25">
        <f t="shared" si="1"/>
        <v>3</v>
      </c>
      <c r="G14" s="26">
        <f>'21年度法定報告比較'!E14</f>
        <v>0.43370644805297176</v>
      </c>
      <c r="H14" s="25">
        <f t="shared" si="2"/>
        <v>3</v>
      </c>
      <c r="I14" s="26">
        <f t="shared" si="3"/>
        <v>0.013248981953305705</v>
      </c>
      <c r="J14" s="94">
        <f t="shared" si="4"/>
        <v>11</v>
      </c>
      <c r="K14" s="96">
        <f>'23年度（市町）速報値(22法定報告比較）'!E14</f>
        <v>0.4463077375698735</v>
      </c>
      <c r="L14" t="s">
        <v>63</v>
      </c>
      <c r="M14" t="s">
        <v>74</v>
      </c>
    </row>
    <row r="15" spans="1:13" ht="18" customHeight="1">
      <c r="A15" s="4">
        <v>280115</v>
      </c>
      <c r="B15" s="4" t="s">
        <v>33</v>
      </c>
      <c r="C15" s="13">
        <f>'23年度法定報告値（市町）'!C15</f>
        <v>47409</v>
      </c>
      <c r="D15" s="13">
        <f>'23年度法定報告値（市町）'!D15</f>
        <v>15699</v>
      </c>
      <c r="E15" s="5">
        <f t="shared" si="0"/>
        <v>0.33113965702714676</v>
      </c>
      <c r="F15" s="25">
        <f t="shared" si="1"/>
        <v>22</v>
      </c>
      <c r="G15" s="26">
        <f>'21年度法定報告比較'!E15</f>
        <v>0.3386616150866289</v>
      </c>
      <c r="H15" s="25">
        <f t="shared" si="2"/>
        <v>17</v>
      </c>
      <c r="I15" s="26">
        <f t="shared" si="3"/>
        <v>-0.007521958059482137</v>
      </c>
      <c r="J15" s="94">
        <f t="shared" si="4"/>
        <v>30</v>
      </c>
      <c r="K15" s="96">
        <f>'23年度（市町）速報値(22法定報告比較）'!E15</f>
        <v>0.33267831003990295</v>
      </c>
      <c r="L15" t="s">
        <v>63</v>
      </c>
      <c r="M15" t="s">
        <v>71</v>
      </c>
    </row>
    <row r="16" spans="1:13" ht="18" customHeight="1">
      <c r="A16" s="112">
        <v>280131</v>
      </c>
      <c r="B16" s="112" t="s">
        <v>31</v>
      </c>
      <c r="C16" s="13">
        <f>'23年度法定報告値（市町）'!C16</f>
        <v>8786</v>
      </c>
      <c r="D16" s="13">
        <f>'23年度法定報告値（市町）'!D16</f>
        <v>2987</v>
      </c>
      <c r="E16" s="114">
        <f t="shared" si="0"/>
        <v>0.3399726838151605</v>
      </c>
      <c r="F16" s="115">
        <f t="shared" si="1"/>
        <v>19</v>
      </c>
      <c r="G16" s="26">
        <f>'21年度法定報告比較'!E16</f>
        <v>0.3400022996435553</v>
      </c>
      <c r="H16" s="115">
        <f t="shared" si="2"/>
        <v>16</v>
      </c>
      <c r="I16" s="116">
        <f t="shared" si="3"/>
        <v>-2.9615828394780053E-05</v>
      </c>
      <c r="J16" s="117">
        <f t="shared" si="4"/>
        <v>18</v>
      </c>
      <c r="K16" s="96">
        <f>'23年度（市町）速報値(22法定報告比較）'!E16</f>
        <v>0.3386907929749867</v>
      </c>
      <c r="L16" t="s">
        <v>63</v>
      </c>
      <c r="M16" t="s">
        <v>74</v>
      </c>
    </row>
    <row r="17" spans="1:13" ht="18" customHeight="1">
      <c r="A17" s="4">
        <v>280149</v>
      </c>
      <c r="B17" s="4" t="s">
        <v>21</v>
      </c>
      <c r="C17" s="13">
        <f>'23年度法定報告値（市町）'!C17</f>
        <v>8415</v>
      </c>
      <c r="D17" s="13">
        <f>'23年度法定報告値（市町）'!D17</f>
        <v>2738</v>
      </c>
      <c r="E17" s="5">
        <f t="shared" si="0"/>
        <v>0.32537136066547834</v>
      </c>
      <c r="F17" s="25">
        <f t="shared" si="1"/>
        <v>24</v>
      </c>
      <c r="G17" s="26">
        <f>'21年度法定報告比較'!E17</f>
        <v>0.3257317503232632</v>
      </c>
      <c r="H17" s="25">
        <f t="shared" si="2"/>
        <v>23</v>
      </c>
      <c r="I17" s="26">
        <f t="shared" si="3"/>
        <v>-0.0003603896577848431</v>
      </c>
      <c r="J17" s="94">
        <f t="shared" si="4"/>
        <v>20</v>
      </c>
      <c r="K17" s="96">
        <f>'23年度（市町）速報値(22法定報告比較）'!E17</f>
        <v>0.317908981774528</v>
      </c>
      <c r="L17" t="s">
        <v>63</v>
      </c>
      <c r="M17" t="s">
        <v>75</v>
      </c>
    </row>
    <row r="18" spans="1:13" ht="18" customHeight="1">
      <c r="A18" s="4">
        <v>280156</v>
      </c>
      <c r="B18" s="4" t="s">
        <v>20</v>
      </c>
      <c r="C18" s="13">
        <f>'23年度法定報告値（市町）'!C18</f>
        <v>37892</v>
      </c>
      <c r="D18" s="13">
        <f>'23年度法定報告値（市町）'!D18</f>
        <v>13207</v>
      </c>
      <c r="E18" s="5">
        <f t="shared" si="0"/>
        <v>0.34854322812203103</v>
      </c>
      <c r="F18" s="25">
        <f t="shared" si="1"/>
        <v>16</v>
      </c>
      <c r="G18" s="26">
        <f>'21年度法定報告比較'!E18</f>
        <v>0.357359696961556</v>
      </c>
      <c r="H18" s="25">
        <f t="shared" si="2"/>
        <v>11</v>
      </c>
      <c r="I18" s="26">
        <f t="shared" si="3"/>
        <v>-0.008816468839524971</v>
      </c>
      <c r="J18" s="94">
        <f t="shared" si="4"/>
        <v>32</v>
      </c>
      <c r="K18" s="96">
        <f>'23年度（市町）速報値(22法定報告比較）'!E18</f>
        <v>0.3565120593692022</v>
      </c>
      <c r="L18" t="s">
        <v>63</v>
      </c>
      <c r="M18" t="s">
        <v>73</v>
      </c>
    </row>
    <row r="19" spans="1:13" ht="18" customHeight="1">
      <c r="A19" s="4">
        <v>280164</v>
      </c>
      <c r="B19" s="4" t="s">
        <v>46</v>
      </c>
      <c r="C19" s="13">
        <f>'23年度法定報告値（市町）'!C19</f>
        <v>15950</v>
      </c>
      <c r="D19" s="13">
        <f>'23年度法定報告値（市町）'!D19</f>
        <v>3594</v>
      </c>
      <c r="E19" s="5">
        <f t="shared" si="0"/>
        <v>0.22532915360501568</v>
      </c>
      <c r="F19" s="25">
        <f t="shared" si="1"/>
        <v>40</v>
      </c>
      <c r="G19" s="26">
        <f>'21年度法定報告比較'!E19</f>
        <v>0.20912693340150837</v>
      </c>
      <c r="H19" s="25">
        <f t="shared" si="2"/>
        <v>39</v>
      </c>
      <c r="I19" s="26">
        <f t="shared" si="3"/>
        <v>0.01620222020350731</v>
      </c>
      <c r="J19" s="94">
        <f t="shared" si="4"/>
        <v>10</v>
      </c>
      <c r="K19" s="96">
        <f>'23年度（市町）速報値(22法定報告比較）'!E19</f>
        <v>0.2396944554194653</v>
      </c>
      <c r="L19" t="s">
        <v>63</v>
      </c>
      <c r="M19" t="s">
        <v>75</v>
      </c>
    </row>
    <row r="20" spans="1:13" ht="18" customHeight="1">
      <c r="A20" s="4">
        <v>280172</v>
      </c>
      <c r="B20" s="4" t="s">
        <v>22</v>
      </c>
      <c r="C20" s="13">
        <f>'23年度法定報告値（市町）'!C20</f>
        <v>16427</v>
      </c>
      <c r="D20" s="13">
        <f>'23年度法定報告値（市町）'!D20</f>
        <v>2109</v>
      </c>
      <c r="E20" s="5">
        <f t="shared" si="0"/>
        <v>0.12838619346198332</v>
      </c>
      <c r="F20" s="25">
        <f t="shared" si="1"/>
        <v>41</v>
      </c>
      <c r="G20" s="26">
        <f>'21年度法定報告比較'!E20</f>
        <v>0.1318552371541502</v>
      </c>
      <c r="H20" s="25">
        <f t="shared" si="2"/>
        <v>41</v>
      </c>
      <c r="I20" s="26">
        <f t="shared" si="3"/>
        <v>-0.0034690436921668844</v>
      </c>
      <c r="J20" s="94">
        <f t="shared" si="4"/>
        <v>24</v>
      </c>
      <c r="K20" s="96">
        <f>'23年度（市町）速報値(22法定報告比較）'!E20</f>
        <v>0.12639017608897127</v>
      </c>
      <c r="L20" t="s">
        <v>63</v>
      </c>
      <c r="M20" t="s">
        <v>71</v>
      </c>
    </row>
    <row r="21" spans="1:13" ht="18" customHeight="1">
      <c r="A21" s="4">
        <v>280180</v>
      </c>
      <c r="B21" s="4" t="s">
        <v>37</v>
      </c>
      <c r="C21" s="13">
        <f>'23年度法定報告値（市町）'!C21</f>
        <v>29009</v>
      </c>
      <c r="D21" s="13">
        <f>'23年度法定報告値（市町）'!D21</f>
        <v>9734</v>
      </c>
      <c r="E21" s="5">
        <f t="shared" si="0"/>
        <v>0.33555103588541485</v>
      </c>
      <c r="F21" s="25">
        <f t="shared" si="1"/>
        <v>21</v>
      </c>
      <c r="G21" s="26">
        <f>'21年度法定報告比較'!E21</f>
        <v>0.3367315094143348</v>
      </c>
      <c r="H21" s="25">
        <f t="shared" si="2"/>
        <v>18</v>
      </c>
      <c r="I21" s="26">
        <f t="shared" si="3"/>
        <v>-0.001180473528919923</v>
      </c>
      <c r="J21" s="94">
        <f t="shared" si="4"/>
        <v>21</v>
      </c>
      <c r="K21" s="96">
        <f>'23年度（市町）速報値(22法定報告比較）'!E21</f>
        <v>0.3083013732525053</v>
      </c>
      <c r="L21" t="s">
        <v>63</v>
      </c>
      <c r="M21" t="s">
        <v>73</v>
      </c>
    </row>
    <row r="22" spans="1:13" ht="18" customHeight="1">
      <c r="A22" s="4">
        <v>280198</v>
      </c>
      <c r="B22" s="4" t="s">
        <v>12</v>
      </c>
      <c r="C22" s="13">
        <f>'23年度法定報告値（市町）'!C22</f>
        <v>8408</v>
      </c>
      <c r="D22" s="13">
        <f>'23年度法定報告値（市町）'!D22</f>
        <v>1942</v>
      </c>
      <c r="E22" s="5">
        <f t="shared" si="0"/>
        <v>0.23097050428163654</v>
      </c>
      <c r="F22" s="25">
        <f t="shared" si="1"/>
        <v>38</v>
      </c>
      <c r="G22" s="26">
        <f>'21年度法定報告比較'!E22</f>
        <v>0.23223590715300804</v>
      </c>
      <c r="H22" s="25">
        <f t="shared" si="2"/>
        <v>38</v>
      </c>
      <c r="I22" s="26">
        <f t="shared" si="3"/>
        <v>-0.0012654028713715015</v>
      </c>
      <c r="J22" s="94">
        <f t="shared" si="4"/>
        <v>22</v>
      </c>
      <c r="K22" s="96">
        <f>'23年度（市町）速報値(22法定報告比較）'!E22</f>
        <v>0.20948012232415902</v>
      </c>
      <c r="L22" t="s">
        <v>63</v>
      </c>
      <c r="M22" t="s">
        <v>75</v>
      </c>
    </row>
    <row r="23" spans="1:13" ht="18" customHeight="1">
      <c r="A23" s="4">
        <v>280206</v>
      </c>
      <c r="B23" s="4" t="s">
        <v>23</v>
      </c>
      <c r="C23" s="13">
        <f>'23年度法定報告値（市町）'!C23</f>
        <v>13746</v>
      </c>
      <c r="D23" s="13">
        <f>'23年度法定報告値（市町）'!D23</f>
        <v>4425</v>
      </c>
      <c r="E23" s="5">
        <f t="shared" si="0"/>
        <v>0.32191182889567876</v>
      </c>
      <c r="F23" s="25">
        <f t="shared" si="1"/>
        <v>27</v>
      </c>
      <c r="G23" s="26">
        <f>'21年度法定報告比較'!E23</f>
        <v>0.32109685979655017</v>
      </c>
      <c r="H23" s="25">
        <f t="shared" si="2"/>
        <v>25</v>
      </c>
      <c r="I23" s="26">
        <f t="shared" si="3"/>
        <v>0.0008149690991285929</v>
      </c>
      <c r="J23" s="94">
        <f t="shared" si="4"/>
        <v>17</v>
      </c>
      <c r="K23" s="96">
        <f>'23年度（市町）速報値(22法定報告比較）'!E23</f>
        <v>0.31107459743674004</v>
      </c>
      <c r="L23" t="s">
        <v>63</v>
      </c>
      <c r="M23" t="s">
        <v>73</v>
      </c>
    </row>
    <row r="24" spans="1:13" ht="18" customHeight="1">
      <c r="A24" s="4">
        <v>280214</v>
      </c>
      <c r="B24" s="4" t="s">
        <v>32</v>
      </c>
      <c r="C24" s="13">
        <f>'23年度法定報告値（市町）'!C24</f>
        <v>8159</v>
      </c>
      <c r="D24" s="13">
        <f>'23年度法定報告値（市町）'!D24</f>
        <v>2276</v>
      </c>
      <c r="E24" s="5">
        <f t="shared" si="0"/>
        <v>0.2789557543816644</v>
      </c>
      <c r="F24" s="25">
        <f t="shared" si="1"/>
        <v>32</v>
      </c>
      <c r="G24" s="26">
        <f>'21年度法定報告比較'!E24</f>
        <v>0.2977541954590326</v>
      </c>
      <c r="H24" s="25">
        <f t="shared" si="2"/>
        <v>30</v>
      </c>
      <c r="I24" s="26">
        <f t="shared" si="3"/>
        <v>-0.018798441077368166</v>
      </c>
      <c r="J24" s="94">
        <f t="shared" si="4"/>
        <v>37</v>
      </c>
      <c r="K24" s="96">
        <f>'23年度（市町）速報値(22法定報告比較）'!E24</f>
        <v>0.26504681230494875</v>
      </c>
      <c r="L24" t="s">
        <v>63</v>
      </c>
      <c r="M24" t="s">
        <v>75</v>
      </c>
    </row>
    <row r="25" spans="1:13" ht="18" customHeight="1">
      <c r="A25" s="4">
        <v>280222</v>
      </c>
      <c r="B25" s="4" t="s">
        <v>29</v>
      </c>
      <c r="C25" s="13">
        <f>'23年度法定報告値（市町）'!C25</f>
        <v>4879</v>
      </c>
      <c r="D25" s="13">
        <f>'23年度法定報告値（市町）'!D25</f>
        <v>1990</v>
      </c>
      <c r="E25" s="5">
        <f t="shared" si="0"/>
        <v>0.40787046525927445</v>
      </c>
      <c r="F25" s="25">
        <f t="shared" si="1"/>
        <v>5</v>
      </c>
      <c r="G25" s="26">
        <f>'21年度法定報告比較'!E25</f>
        <v>0.3994525163192251</v>
      </c>
      <c r="H25" s="25">
        <f t="shared" si="2"/>
        <v>5</v>
      </c>
      <c r="I25" s="26">
        <f t="shared" si="3"/>
        <v>0.008417948940049325</v>
      </c>
      <c r="J25" s="94">
        <f t="shared" si="4"/>
        <v>13</v>
      </c>
      <c r="K25" s="96">
        <f>'23年度（市町）速報値(22法定報告比較）'!E25</f>
        <v>0.4030212607236106</v>
      </c>
      <c r="L25" t="s">
        <v>64</v>
      </c>
      <c r="M25" t="s">
        <v>73</v>
      </c>
    </row>
    <row r="26" spans="1:13" ht="18" customHeight="1">
      <c r="A26" s="4">
        <v>280248</v>
      </c>
      <c r="B26" s="4" t="s">
        <v>45</v>
      </c>
      <c r="C26" s="13">
        <f>'23年度法定報告値（市町）'!C26</f>
        <v>5970</v>
      </c>
      <c r="D26" s="13">
        <f>'23年度法定報告値（市町）'!D26</f>
        <v>1934</v>
      </c>
      <c r="E26" s="5">
        <f t="shared" si="0"/>
        <v>0.3239530988274707</v>
      </c>
      <c r="F26" s="25">
        <f t="shared" si="1"/>
        <v>26</v>
      </c>
      <c r="G26" s="26">
        <f>'21年度法定報告比較'!E26</f>
        <v>0.3279406808223795</v>
      </c>
      <c r="H26" s="25">
        <f t="shared" si="2"/>
        <v>22</v>
      </c>
      <c r="I26" s="26">
        <f t="shared" si="3"/>
        <v>-0.003987581994908784</v>
      </c>
      <c r="J26" s="94">
        <f t="shared" si="4"/>
        <v>25</v>
      </c>
      <c r="K26" s="96">
        <f>'23年度（市町）速報値(22法定報告比較）'!E26</f>
        <v>0.322913202527436</v>
      </c>
      <c r="L26" t="s">
        <v>63</v>
      </c>
      <c r="M26" t="s">
        <v>75</v>
      </c>
    </row>
    <row r="27" spans="1:13" ht="18" customHeight="1">
      <c r="A27" s="4">
        <v>280271</v>
      </c>
      <c r="B27" s="4" t="s">
        <v>50</v>
      </c>
      <c r="C27" s="13">
        <f>'23年度法定報告値（市町）'!C27</f>
        <v>4292</v>
      </c>
      <c r="D27" s="13">
        <f>'23年度法定報告値（市町）'!D27</f>
        <v>1509</v>
      </c>
      <c r="E27" s="5">
        <f t="shared" si="0"/>
        <v>0.3515843429636533</v>
      </c>
      <c r="F27" s="25">
        <f t="shared" si="1"/>
        <v>15</v>
      </c>
      <c r="G27" s="26">
        <f>'21年度法定報告比較'!E27</f>
        <v>0.33102493074792244</v>
      </c>
      <c r="H27" s="25">
        <f t="shared" si="2"/>
        <v>20</v>
      </c>
      <c r="I27" s="26">
        <f t="shared" si="3"/>
        <v>0.020559412215730877</v>
      </c>
      <c r="J27" s="94">
        <f t="shared" si="4"/>
        <v>7</v>
      </c>
      <c r="K27" s="96">
        <f>'23年度（市町）速報値(22法定報告比較）'!E27</f>
        <v>0.3397312859884837</v>
      </c>
      <c r="L27" t="s">
        <v>64</v>
      </c>
      <c r="M27" t="s">
        <v>75</v>
      </c>
    </row>
    <row r="28" spans="1:13" ht="18" customHeight="1">
      <c r="A28" s="4">
        <v>280313</v>
      </c>
      <c r="B28" s="4" t="s">
        <v>11</v>
      </c>
      <c r="C28" s="13">
        <f>'23年度法定報告値（市町）'!C28</f>
        <v>5780</v>
      </c>
      <c r="D28" s="13">
        <f>'23年度法定報告値（市町）'!D28</f>
        <v>1661</v>
      </c>
      <c r="E28" s="5">
        <f t="shared" si="0"/>
        <v>0.2873702422145329</v>
      </c>
      <c r="F28" s="25">
        <f t="shared" si="1"/>
        <v>31</v>
      </c>
      <c r="G28" s="26">
        <f>'21年度法定報告比較'!E28</f>
        <v>0.3008989952406134</v>
      </c>
      <c r="H28" s="25">
        <f t="shared" si="2"/>
        <v>29</v>
      </c>
      <c r="I28" s="26">
        <f t="shared" si="3"/>
        <v>-0.013528753026080531</v>
      </c>
      <c r="J28" s="94">
        <f t="shared" si="4"/>
        <v>36</v>
      </c>
      <c r="K28" s="96">
        <f>'23年度（市町）速報値(22法定報告比較）'!E28</f>
        <v>0.2703984819734345</v>
      </c>
      <c r="L28" t="s">
        <v>64</v>
      </c>
      <c r="M28" t="s">
        <v>71</v>
      </c>
    </row>
    <row r="29" spans="1:13" ht="18" customHeight="1">
      <c r="A29" s="4">
        <v>280321</v>
      </c>
      <c r="B29" s="4" t="s">
        <v>41</v>
      </c>
      <c r="C29" s="13">
        <f>'23年度法定報告値（市町）'!C29</f>
        <v>5987</v>
      </c>
      <c r="D29" s="13">
        <f>'23年度法定報告値（市町）'!D29</f>
        <v>1770</v>
      </c>
      <c r="E29" s="5">
        <f t="shared" si="0"/>
        <v>0.29564055453482546</v>
      </c>
      <c r="F29" s="25">
        <f t="shared" si="1"/>
        <v>30</v>
      </c>
      <c r="G29" s="26">
        <f>'21年度法定報告比較'!E29</f>
        <v>0.31969949916527546</v>
      </c>
      <c r="H29" s="25">
        <f t="shared" si="2"/>
        <v>26</v>
      </c>
      <c r="I29" s="26">
        <f t="shared" si="3"/>
        <v>-0.024058944630449997</v>
      </c>
      <c r="J29" s="94">
        <f t="shared" si="4"/>
        <v>40</v>
      </c>
      <c r="K29" s="96">
        <f>'23年度（市町）速報値(22法定報告比較）'!E29</f>
        <v>0.28754833720030937</v>
      </c>
      <c r="L29" t="s">
        <v>64</v>
      </c>
      <c r="M29" t="s">
        <v>71</v>
      </c>
    </row>
    <row r="30" spans="1:13" ht="18" customHeight="1">
      <c r="A30" s="4">
        <v>280370</v>
      </c>
      <c r="B30" s="4" t="s">
        <v>16</v>
      </c>
      <c r="C30" s="13">
        <f>'23年度法定報告値（市町）'!C30</f>
        <v>2477</v>
      </c>
      <c r="D30" s="13">
        <f>'23年度法定報告値（市町）'!D30</f>
        <v>1111</v>
      </c>
      <c r="E30" s="5">
        <f t="shared" si="0"/>
        <v>0.44852644327815905</v>
      </c>
      <c r="F30" s="25">
        <f t="shared" si="1"/>
        <v>2</v>
      </c>
      <c r="G30" s="26">
        <f>'21年度法定報告比較'!E30</f>
        <v>0.4504726674886971</v>
      </c>
      <c r="H30" s="25">
        <f t="shared" si="2"/>
        <v>2</v>
      </c>
      <c r="I30" s="26">
        <f t="shared" si="3"/>
        <v>-0.0019462242105380279</v>
      </c>
      <c r="J30" s="94">
        <f t="shared" si="4"/>
        <v>23</v>
      </c>
      <c r="K30" s="96">
        <f>'23年度（市町）速報値(22法定報告比較）'!E30</f>
        <v>0.4</v>
      </c>
      <c r="L30" t="s">
        <v>64</v>
      </c>
      <c r="M30" t="s">
        <v>69</v>
      </c>
    </row>
    <row r="31" spans="1:13" ht="18" customHeight="1">
      <c r="A31" s="4">
        <v>280396</v>
      </c>
      <c r="B31" s="4" t="s">
        <v>24</v>
      </c>
      <c r="C31" s="13">
        <f>'23年度法定報告値（市町）'!C31</f>
        <v>3262</v>
      </c>
      <c r="D31" s="13">
        <f>'23年度法定報告値（市町）'!D31</f>
        <v>1133</v>
      </c>
      <c r="E31" s="5">
        <f t="shared" si="0"/>
        <v>0.34733292458614345</v>
      </c>
      <c r="F31" s="25">
        <f t="shared" si="1"/>
        <v>17</v>
      </c>
      <c r="G31" s="26">
        <f>'21年度法定報告比較'!E31</f>
        <v>0.35630043451272503</v>
      </c>
      <c r="H31" s="25">
        <f t="shared" si="2"/>
        <v>12</v>
      </c>
      <c r="I31" s="26">
        <f t="shared" si="3"/>
        <v>-0.008967509926581574</v>
      </c>
      <c r="J31" s="94">
        <f t="shared" si="4"/>
        <v>33</v>
      </c>
      <c r="K31" s="96">
        <f>'23年度（市町）速報値(22法定報告比較）'!E31</f>
        <v>0.38732612055641424</v>
      </c>
      <c r="L31" t="s">
        <v>64</v>
      </c>
      <c r="M31" t="s">
        <v>69</v>
      </c>
    </row>
    <row r="32" spans="1:13" ht="18" customHeight="1">
      <c r="A32" s="4">
        <v>280404</v>
      </c>
      <c r="B32" s="4" t="s">
        <v>38</v>
      </c>
      <c r="C32" s="13">
        <f>'23年度法定報告値（市町）'!C32</f>
        <v>2134</v>
      </c>
      <c r="D32" s="13">
        <f>'23年度法定報告値（市町）'!D32</f>
        <v>886</v>
      </c>
      <c r="E32" s="5">
        <f t="shared" si="0"/>
        <v>0.41518275538894095</v>
      </c>
      <c r="F32" s="25">
        <f t="shared" si="1"/>
        <v>4</v>
      </c>
      <c r="G32" s="26">
        <f>'21年度法定報告比較'!E32</f>
        <v>0.42006563525550866</v>
      </c>
      <c r="H32" s="25">
        <f t="shared" si="2"/>
        <v>4</v>
      </c>
      <c r="I32" s="26">
        <f t="shared" si="3"/>
        <v>-0.004882879866567713</v>
      </c>
      <c r="J32" s="94">
        <f t="shared" si="4"/>
        <v>26</v>
      </c>
      <c r="K32" s="96">
        <f>'23年度（市町）速報値(22法定報告比較）'!E32</f>
        <v>0.41074523396880414</v>
      </c>
      <c r="L32" t="s">
        <v>64</v>
      </c>
      <c r="M32" t="s">
        <v>69</v>
      </c>
    </row>
    <row r="33" spans="1:13" ht="18" customHeight="1">
      <c r="A33" s="4">
        <v>280420</v>
      </c>
      <c r="B33" s="4" t="s">
        <v>17</v>
      </c>
      <c r="C33" s="13">
        <f>'23年度法定報告値（市町）'!C33</f>
        <v>5308</v>
      </c>
      <c r="D33" s="13">
        <f>'23年度法定報告値（市町）'!D33</f>
        <v>1357</v>
      </c>
      <c r="E33" s="5">
        <f t="shared" si="0"/>
        <v>0.25565184626978144</v>
      </c>
      <c r="F33" s="25">
        <f t="shared" si="1"/>
        <v>35</v>
      </c>
      <c r="G33" s="26">
        <f>'21年度法定報告比較'!E33</f>
        <v>0.2609704233520201</v>
      </c>
      <c r="H33" s="25">
        <f t="shared" si="2"/>
        <v>35</v>
      </c>
      <c r="I33" s="26">
        <f t="shared" si="3"/>
        <v>-0.005318577082238651</v>
      </c>
      <c r="J33" s="94">
        <f t="shared" si="4"/>
        <v>28</v>
      </c>
      <c r="K33" s="96">
        <f>'23年度（市町）速報値(22法定報告比較）'!E33</f>
        <v>0.2446043165467626</v>
      </c>
      <c r="L33" t="s">
        <v>64</v>
      </c>
      <c r="M33" t="s">
        <v>74</v>
      </c>
    </row>
    <row r="34" spans="1:13" ht="18" customHeight="1">
      <c r="A34" s="4">
        <v>280438</v>
      </c>
      <c r="B34" s="4" t="s">
        <v>35</v>
      </c>
      <c r="C34" s="13">
        <f>'23年度法定報告値（市町）'!C34</f>
        <v>14170</v>
      </c>
      <c r="D34" s="13">
        <f>'23年度法定報告値（市町）'!D34</f>
        <v>5422</v>
      </c>
      <c r="E34" s="5">
        <f t="shared" si="0"/>
        <v>0.3826393789696542</v>
      </c>
      <c r="F34" s="25">
        <f t="shared" si="1"/>
        <v>9</v>
      </c>
      <c r="G34" s="26">
        <f>'21年度法定報告比較'!E34</f>
        <v>0.3057991513437058</v>
      </c>
      <c r="H34" s="25">
        <f t="shared" si="2"/>
        <v>27</v>
      </c>
      <c r="I34" s="26">
        <f t="shared" si="3"/>
        <v>0.07684022762594844</v>
      </c>
      <c r="J34" s="94">
        <f t="shared" si="4"/>
        <v>1</v>
      </c>
      <c r="K34" s="96">
        <f>'23年度（市町）速報値(22法定報告比較）'!E34</f>
        <v>0.35445812649087743</v>
      </c>
      <c r="L34" t="s">
        <v>63</v>
      </c>
      <c r="M34" t="s">
        <v>74</v>
      </c>
    </row>
    <row r="35" spans="1:13" ht="18" customHeight="1">
      <c r="A35" s="4">
        <v>280453</v>
      </c>
      <c r="B35" s="4" t="s">
        <v>43</v>
      </c>
      <c r="C35" s="13">
        <f>'23年度法定報告値（市町）'!C35</f>
        <v>3133</v>
      </c>
      <c r="D35" s="13">
        <f>'23年度法定報告値（市町）'!D35</f>
        <v>1421</v>
      </c>
      <c r="E35" s="5">
        <f t="shared" si="0"/>
        <v>0.45355888924353654</v>
      </c>
      <c r="F35" s="25">
        <f t="shared" si="1"/>
        <v>1</v>
      </c>
      <c r="G35" s="26">
        <f>'21年度法定報告比較'!E35</f>
        <v>0.48794185662371986</v>
      </c>
      <c r="H35" s="25">
        <f t="shared" si="2"/>
        <v>1</v>
      </c>
      <c r="I35" s="26">
        <f t="shared" si="3"/>
        <v>-0.034382967380183316</v>
      </c>
      <c r="J35" s="94">
        <f t="shared" si="4"/>
        <v>41</v>
      </c>
      <c r="K35" s="96">
        <f>'23年度（市町）速報値(22法定報告比較）'!E35</f>
        <v>0.4440619621342513</v>
      </c>
      <c r="L35" t="s">
        <v>64</v>
      </c>
      <c r="M35" t="s">
        <v>74</v>
      </c>
    </row>
    <row r="36" spans="1:13" ht="18" customHeight="1">
      <c r="A36" s="4">
        <v>280461</v>
      </c>
      <c r="B36" s="4" t="s">
        <v>42</v>
      </c>
      <c r="C36" s="13">
        <f>'23年度法定報告値（市町）'!C36</f>
        <v>3521</v>
      </c>
      <c r="D36" s="13">
        <f>'23年度法定報告値（市町）'!D36</f>
        <v>1156</v>
      </c>
      <c r="E36" s="5">
        <f t="shared" si="0"/>
        <v>0.3283158193694973</v>
      </c>
      <c r="F36" s="25">
        <f t="shared" si="1"/>
        <v>23</v>
      </c>
      <c r="G36" s="26">
        <f>'21年度法定報告比較'!E36</f>
        <v>0.26928471248246844</v>
      </c>
      <c r="H36" s="25">
        <f t="shared" si="2"/>
        <v>34</v>
      </c>
      <c r="I36" s="26">
        <f t="shared" si="3"/>
        <v>0.05903110688702884</v>
      </c>
      <c r="J36" s="94">
        <f t="shared" si="4"/>
        <v>3</v>
      </c>
      <c r="K36" s="96">
        <f>'23年度（市町）速報値(22法定報告比較）'!E36</f>
        <v>0.3234314980793854</v>
      </c>
      <c r="L36" t="s">
        <v>64</v>
      </c>
      <c r="M36" t="s">
        <v>74</v>
      </c>
    </row>
    <row r="37" spans="1:13" ht="18" customHeight="1">
      <c r="A37" s="4">
        <v>280503</v>
      </c>
      <c r="B37" s="4" t="s">
        <v>18</v>
      </c>
      <c r="C37" s="13">
        <f>'23年度法定報告値（市町）'!C37</f>
        <v>7783</v>
      </c>
      <c r="D37" s="13">
        <f>'23年度法定報告値（市町）'!D37</f>
        <v>2983</v>
      </c>
      <c r="E37" s="5">
        <f t="shared" si="0"/>
        <v>0.38327123217268405</v>
      </c>
      <c r="F37" s="25">
        <f t="shared" si="1"/>
        <v>8</v>
      </c>
      <c r="G37" s="26">
        <f>'21年度法定報告比較'!E37</f>
        <v>0.39168716819888644</v>
      </c>
      <c r="H37" s="25">
        <f t="shared" si="2"/>
        <v>7</v>
      </c>
      <c r="I37" s="26">
        <f t="shared" si="3"/>
        <v>-0.008415936026202386</v>
      </c>
      <c r="J37" s="94">
        <f t="shared" si="4"/>
        <v>31</v>
      </c>
      <c r="K37" s="96">
        <f>'23年度（市町）速報値(22法定報告比較）'!E37</f>
        <v>0.3767228177641654</v>
      </c>
      <c r="L37" t="s">
        <v>63</v>
      </c>
      <c r="M37" t="s">
        <v>74</v>
      </c>
    </row>
    <row r="38" spans="1:13" ht="18" customHeight="1">
      <c r="A38" s="4">
        <v>280578</v>
      </c>
      <c r="B38" s="4" t="s">
        <v>15</v>
      </c>
      <c r="C38" s="13">
        <f>'23年度法定報告値（市町）'!C38</f>
        <v>4166</v>
      </c>
      <c r="D38" s="13">
        <f>'23年度法定報告値（市町）'!D38</f>
        <v>1536</v>
      </c>
      <c r="E38" s="5">
        <f t="shared" si="0"/>
        <v>0.3686989918386942</v>
      </c>
      <c r="F38" s="25">
        <f t="shared" si="1"/>
        <v>13</v>
      </c>
      <c r="G38" s="26">
        <f>'21年度法定報告比較'!E38</f>
        <v>0.3489964580873672</v>
      </c>
      <c r="H38" s="25">
        <f t="shared" si="2"/>
        <v>14</v>
      </c>
      <c r="I38" s="26">
        <f t="shared" si="3"/>
        <v>0.019702533751327023</v>
      </c>
      <c r="J38" s="94">
        <f t="shared" si="4"/>
        <v>8</v>
      </c>
      <c r="K38" s="96">
        <f>'23年度（市町）速報値(22法定報告比較）'!E38</f>
        <v>0.35286343612334803</v>
      </c>
      <c r="L38" t="s">
        <v>64</v>
      </c>
      <c r="M38" t="s">
        <v>76</v>
      </c>
    </row>
    <row r="39" spans="1:13" ht="18" customHeight="1">
      <c r="A39" s="4">
        <v>280628</v>
      </c>
      <c r="B39" s="4" t="s">
        <v>44</v>
      </c>
      <c r="C39" s="13">
        <f>'23年度法定報告値（市町）'!C39</f>
        <v>3179</v>
      </c>
      <c r="D39" s="13">
        <f>'23年度法定報告値（市町）'!D39</f>
        <v>1183</v>
      </c>
      <c r="E39" s="5">
        <f t="shared" si="0"/>
        <v>0.3721296005033029</v>
      </c>
      <c r="F39" s="25">
        <f t="shared" si="1"/>
        <v>11</v>
      </c>
      <c r="G39" s="26">
        <f>'21年度法定報告比較'!E39</f>
        <v>0.38514789175582126</v>
      </c>
      <c r="H39" s="25">
        <f t="shared" si="2"/>
        <v>8</v>
      </c>
      <c r="I39" s="26">
        <f t="shared" si="3"/>
        <v>-0.013018291252518355</v>
      </c>
      <c r="J39" s="94">
        <f t="shared" si="4"/>
        <v>35</v>
      </c>
      <c r="K39" s="96">
        <f>'23年度（市町）速報値(22法定報告比較）'!E39</f>
        <v>0.36565017261219795</v>
      </c>
      <c r="L39" t="s">
        <v>64</v>
      </c>
      <c r="M39" t="s">
        <v>76</v>
      </c>
    </row>
    <row r="40" spans="1:13" ht="18" customHeight="1">
      <c r="A40" s="4">
        <v>280651</v>
      </c>
      <c r="B40" s="4" t="s">
        <v>48</v>
      </c>
      <c r="C40" s="13">
        <f>'23年度法定報告値（市町）'!C40</f>
        <v>5107</v>
      </c>
      <c r="D40" s="13">
        <f>'23年度法定報告値（市町）'!D40</f>
        <v>1899</v>
      </c>
      <c r="E40" s="5">
        <f t="shared" si="0"/>
        <v>0.37184256902290974</v>
      </c>
      <c r="F40" s="25">
        <f t="shared" si="1"/>
        <v>12</v>
      </c>
      <c r="G40" s="26">
        <f>'21年度法定報告比較'!E40</f>
        <v>0.3665158371040724</v>
      </c>
      <c r="H40" s="25">
        <f t="shared" si="2"/>
        <v>10</v>
      </c>
      <c r="I40" s="26">
        <f t="shared" si="3"/>
        <v>0.0053267319188373685</v>
      </c>
      <c r="J40" s="94">
        <f t="shared" si="4"/>
        <v>14</v>
      </c>
      <c r="K40" s="96">
        <f>'23年度（市町）速報値(22法定報告比較）'!E40</f>
        <v>0.3974995038698154</v>
      </c>
      <c r="L40" t="s">
        <v>63</v>
      </c>
      <c r="M40" t="s">
        <v>76</v>
      </c>
    </row>
    <row r="41" spans="1:13" ht="18" customHeight="1">
      <c r="A41" s="4">
        <v>280701</v>
      </c>
      <c r="B41" s="4" t="s">
        <v>47</v>
      </c>
      <c r="C41" s="13">
        <f>'23年度法定報告値（市町）'!C41</f>
        <v>5780</v>
      </c>
      <c r="D41" s="13">
        <f>'23年度法定報告値（市町）'!D41</f>
        <v>1469</v>
      </c>
      <c r="E41" s="5">
        <f t="shared" si="0"/>
        <v>0.2541522491349481</v>
      </c>
      <c r="F41" s="25">
        <f t="shared" si="1"/>
        <v>36</v>
      </c>
      <c r="G41" s="26">
        <f>'21年度法定報告比較'!E41</f>
        <v>0.25030355594102344</v>
      </c>
      <c r="H41" s="25">
        <f t="shared" si="2"/>
        <v>36</v>
      </c>
      <c r="I41" s="26">
        <f t="shared" si="3"/>
        <v>0.0038486931939246682</v>
      </c>
      <c r="J41" s="94">
        <f t="shared" si="4"/>
        <v>15</v>
      </c>
      <c r="K41" s="96">
        <f>'23年度（市町）速報値(22法定報告比較）'!E41</f>
        <v>0.2571834543732239</v>
      </c>
      <c r="L41" t="s">
        <v>63</v>
      </c>
      <c r="M41" t="s">
        <v>76</v>
      </c>
    </row>
    <row r="42" spans="1:13" ht="18" customHeight="1">
      <c r="A42" s="4">
        <v>280735</v>
      </c>
      <c r="B42" s="4" t="s">
        <v>27</v>
      </c>
      <c r="C42" s="13">
        <f>'23年度法定報告値（市町）'!C42</f>
        <v>11581</v>
      </c>
      <c r="D42" s="13">
        <f>'23年度法定報告値（市町）'!D42</f>
        <v>4529</v>
      </c>
      <c r="E42" s="5">
        <f t="shared" si="0"/>
        <v>0.3910715827648735</v>
      </c>
      <c r="F42" s="25">
        <f t="shared" si="1"/>
        <v>7</v>
      </c>
      <c r="G42" s="26">
        <f>'21年度法定報告比較'!E42</f>
        <v>0.3969562999489883</v>
      </c>
      <c r="H42" s="25">
        <f t="shared" si="2"/>
        <v>6</v>
      </c>
      <c r="I42" s="26">
        <f t="shared" si="3"/>
        <v>-0.005884717184114763</v>
      </c>
      <c r="J42" s="94">
        <f t="shared" si="4"/>
        <v>29</v>
      </c>
      <c r="K42" s="96">
        <f>'23年度（市町）速報値(22法定報告比較）'!E42</f>
        <v>0.40507631624078205</v>
      </c>
      <c r="L42" t="s">
        <v>63</v>
      </c>
      <c r="M42" t="s">
        <v>77</v>
      </c>
    </row>
    <row r="43" spans="1:13" ht="18" customHeight="1">
      <c r="A43" s="4">
        <v>280792</v>
      </c>
      <c r="B43" s="6" t="s">
        <v>49</v>
      </c>
      <c r="C43" s="13">
        <f>'23年度法定報告値（市町）'!C43</f>
        <v>7692</v>
      </c>
      <c r="D43" s="13">
        <f>'23年度法定報告値（市町）'!D43</f>
        <v>2745</v>
      </c>
      <c r="E43" s="5">
        <f t="shared" si="0"/>
        <v>0.35686427457098285</v>
      </c>
      <c r="F43" s="25">
        <f t="shared" si="1"/>
        <v>14</v>
      </c>
      <c r="G43" s="26">
        <f>'21年度法定報告比較'!E43</f>
        <v>0.37761058503048384</v>
      </c>
      <c r="H43" s="25">
        <f t="shared" si="2"/>
        <v>9</v>
      </c>
      <c r="I43" s="26">
        <f t="shared" si="3"/>
        <v>-0.020746310459500983</v>
      </c>
      <c r="J43" s="94">
        <f t="shared" si="4"/>
        <v>38</v>
      </c>
      <c r="K43" s="96">
        <f>'23年度（市町）速報値(22法定報告比較）'!E43</f>
        <v>0.352389183849858</v>
      </c>
      <c r="L43" t="s">
        <v>63</v>
      </c>
      <c r="M43" t="s">
        <v>77</v>
      </c>
    </row>
    <row r="44" spans="1:13" ht="18" customHeight="1">
      <c r="A44" s="4">
        <v>280867</v>
      </c>
      <c r="B44" s="4" t="s">
        <v>51</v>
      </c>
      <c r="C44" s="13">
        <f>'23年度法定報告値（市町）'!C44</f>
        <v>11172</v>
      </c>
      <c r="D44" s="13">
        <f>'23年度法定報告値（市町）'!D44</f>
        <v>2838</v>
      </c>
      <c r="E44" s="5">
        <f t="shared" si="0"/>
        <v>0.2540279269602578</v>
      </c>
      <c r="F44" s="25">
        <f t="shared" si="1"/>
        <v>37</v>
      </c>
      <c r="G44" s="26">
        <f>'21年度法定報告比較'!E44</f>
        <v>0.27547602256699577</v>
      </c>
      <c r="H44" s="25">
        <f t="shared" si="2"/>
        <v>32</v>
      </c>
      <c r="I44" s="26">
        <f t="shared" si="3"/>
        <v>-0.021448095606737994</v>
      </c>
      <c r="J44" s="94">
        <f t="shared" si="4"/>
        <v>39</v>
      </c>
      <c r="K44" s="96">
        <f>'23年度（市町）速報値(22法定報告比較）'!E44</f>
        <v>0.2554366292898403</v>
      </c>
      <c r="L44" t="s">
        <v>63</v>
      </c>
      <c r="M44" t="s">
        <v>72</v>
      </c>
    </row>
    <row r="45" spans="1:13" ht="18" customHeight="1">
      <c r="A45" s="4">
        <v>280933</v>
      </c>
      <c r="B45" s="4" t="s">
        <v>25</v>
      </c>
      <c r="C45" s="13">
        <f>'23年度法定報告値（市町）'!C45</f>
        <v>11421</v>
      </c>
      <c r="D45" s="13">
        <f>'23年度法定報告値（市町）'!D45</f>
        <v>3855</v>
      </c>
      <c r="E45" s="5">
        <f t="shared" si="0"/>
        <v>0.33753611767796166</v>
      </c>
      <c r="F45" s="25">
        <f t="shared" si="1"/>
        <v>20</v>
      </c>
      <c r="G45" s="26">
        <f>'21年度法定報告比較'!E45</f>
        <v>0.34270000859328004</v>
      </c>
      <c r="H45" s="25">
        <f t="shared" si="2"/>
        <v>15</v>
      </c>
      <c r="I45" s="26">
        <f t="shared" si="3"/>
        <v>-0.005163890915318381</v>
      </c>
      <c r="J45" s="94">
        <f t="shared" si="4"/>
        <v>27</v>
      </c>
      <c r="K45" s="96">
        <f>'23年度（市町）速報値(22法定報告比較）'!E45</f>
        <v>0.3293237971391417</v>
      </c>
      <c r="L45" t="s">
        <v>63</v>
      </c>
      <c r="M45" t="s">
        <v>72</v>
      </c>
    </row>
    <row r="46" spans="1:13" ht="18" customHeight="1">
      <c r="A46" s="4">
        <v>280958</v>
      </c>
      <c r="B46" s="4" t="s">
        <v>26</v>
      </c>
      <c r="C46" s="13">
        <f>'23年度法定報告値（市町）'!C46</f>
        <v>16854</v>
      </c>
      <c r="D46" s="13">
        <f>'23年度法定報告値（市町）'!D46</f>
        <v>6410</v>
      </c>
      <c r="E46" s="5">
        <f t="shared" si="0"/>
        <v>0.3803251453660852</v>
      </c>
      <c r="F46" s="25">
        <f t="shared" si="1"/>
        <v>10</v>
      </c>
      <c r="G46" s="26">
        <f>'21年度法定報告比較'!E46</f>
        <v>0.33656460574535996</v>
      </c>
      <c r="H46" s="25">
        <f t="shared" si="2"/>
        <v>19</v>
      </c>
      <c r="I46" s="26">
        <f t="shared" si="3"/>
        <v>0.043760539620725236</v>
      </c>
      <c r="J46" s="94">
        <f t="shared" si="4"/>
        <v>5</v>
      </c>
      <c r="K46" s="96">
        <f>'23年度（市町）速報値(22法定報告比較）'!E46</f>
        <v>0.3717739300882065</v>
      </c>
      <c r="L46" t="s">
        <v>63</v>
      </c>
      <c r="M46" t="s">
        <v>76</v>
      </c>
    </row>
    <row r="47" spans="1:11" ht="18" customHeight="1">
      <c r="A47" s="266" t="s">
        <v>67</v>
      </c>
      <c r="B47" s="266"/>
      <c r="C47" s="129">
        <f>SUM(C6:C46)</f>
        <v>944308</v>
      </c>
      <c r="D47" s="129">
        <f>SUM(D6:D46)</f>
        <v>298772</v>
      </c>
      <c r="E47" s="130">
        <f t="shared" si="0"/>
        <v>0.31639253294475955</v>
      </c>
      <c r="F47" s="130"/>
      <c r="G47" s="27">
        <f>'21年度法定報告比較'!E47</f>
        <v>0.30237060341084215</v>
      </c>
      <c r="H47" s="133"/>
      <c r="I47" s="132">
        <f t="shared" si="3"/>
        <v>0.014021929533917399</v>
      </c>
      <c r="J47" s="134"/>
      <c r="K47" s="205">
        <f>'23年度（市町）速報値(22法定報告比較）'!E47</f>
        <v>0.3102013687408436</v>
      </c>
    </row>
    <row r="48" spans="1:11" ht="18" customHeight="1">
      <c r="A48" s="266" t="s">
        <v>65</v>
      </c>
      <c r="B48" s="266"/>
      <c r="C48" s="129">
        <f>SUMIF($L$6:$L$46,"市",C6:C46)</f>
        <v>896190</v>
      </c>
      <c r="D48" s="129">
        <f>SUMIF($L$6:$L$46,"市",D6:D46)</f>
        <v>282059</v>
      </c>
      <c r="E48" s="130">
        <f t="shared" si="0"/>
        <v>0.3147312511855745</v>
      </c>
      <c r="F48" s="130"/>
      <c r="G48" s="27">
        <f>'21年度法定報告比較'!E48</f>
        <v>0.29995335705844495</v>
      </c>
      <c r="H48" s="133"/>
      <c r="I48" s="132">
        <f t="shared" si="3"/>
        <v>0.014777894127129543</v>
      </c>
      <c r="J48" s="134"/>
      <c r="K48" s="205">
        <f>'23年度（市町）速報値(22法定報告比較）'!E48</f>
        <v>0.30864648967835157</v>
      </c>
    </row>
    <row r="49" spans="1:11" ht="18" customHeight="1">
      <c r="A49" s="267" t="s">
        <v>66</v>
      </c>
      <c r="B49" s="268"/>
      <c r="C49" s="14">
        <f>SUMIF($L$6:$L$46,"町",C6:C46)</f>
        <v>48118</v>
      </c>
      <c r="D49" s="14">
        <f>SUMIF($L$6:$L$46,"町",D6:D46)</f>
        <v>16713</v>
      </c>
      <c r="E49" s="7">
        <f t="shared" si="0"/>
        <v>0.3473336381395736</v>
      </c>
      <c r="F49" s="7"/>
      <c r="G49" s="27">
        <f>'21年度法定報告比較'!E49</f>
        <v>0.3475581639069377</v>
      </c>
      <c r="H49" s="28"/>
      <c r="I49" s="27">
        <f t="shared" si="3"/>
        <v>-0.00022452576736414764</v>
      </c>
      <c r="J49" s="95"/>
      <c r="K49" s="205">
        <f>'23年度（市町）速報値(22法定報告比較）'!E49</f>
        <v>0.3386154492344114</v>
      </c>
    </row>
    <row r="50" spans="1:9" ht="13.5">
      <c r="A50" s="105" t="s">
        <v>133</v>
      </c>
      <c r="I50" s="24"/>
    </row>
    <row r="52" spans="2:8" ht="31.5" customHeight="1">
      <c r="B52" s="271" t="s">
        <v>176</v>
      </c>
      <c r="C52" s="272"/>
      <c r="D52" s="272"/>
      <c r="E52" s="272"/>
      <c r="F52" s="272"/>
      <c r="G52" s="272"/>
      <c r="H52" s="41" t="s">
        <v>173</v>
      </c>
    </row>
    <row r="53" spans="1:11" ht="13.5" customHeight="1">
      <c r="A53" s="259" t="s">
        <v>0</v>
      </c>
      <c r="B53" s="260" t="s">
        <v>1</v>
      </c>
      <c r="C53" s="262" t="s">
        <v>151</v>
      </c>
      <c r="D53" s="262"/>
      <c r="E53" s="262"/>
      <c r="F53" s="262"/>
      <c r="G53" s="253" t="s">
        <v>154</v>
      </c>
      <c r="H53" s="22"/>
      <c r="I53" s="246" t="s">
        <v>61</v>
      </c>
      <c r="J53" s="29"/>
      <c r="K53" s="97"/>
    </row>
    <row r="54" spans="1:11" ht="13.5" customHeight="1">
      <c r="A54" s="249"/>
      <c r="B54" s="217"/>
      <c r="C54" s="248" t="s">
        <v>2</v>
      </c>
      <c r="D54" s="251" t="s">
        <v>10</v>
      </c>
      <c r="E54" s="253" t="s">
        <v>59</v>
      </c>
      <c r="F54" s="21"/>
      <c r="G54" s="263"/>
      <c r="H54" s="23"/>
      <c r="I54" s="246"/>
      <c r="J54" s="30"/>
      <c r="K54" s="97"/>
    </row>
    <row r="55" spans="1:11" ht="13.5">
      <c r="A55" s="249"/>
      <c r="B55" s="217"/>
      <c r="C55" s="249"/>
      <c r="D55" s="252"/>
      <c r="E55" s="254"/>
      <c r="F55" s="256" t="s">
        <v>58</v>
      </c>
      <c r="G55" s="263"/>
      <c r="H55" s="258" t="s">
        <v>58</v>
      </c>
      <c r="I55" s="247"/>
      <c r="J55" s="223" t="s">
        <v>58</v>
      </c>
      <c r="K55" s="98"/>
    </row>
    <row r="56" spans="1:11" ht="13.5">
      <c r="A56" s="250"/>
      <c r="B56" s="261"/>
      <c r="C56" s="250"/>
      <c r="D56" s="250"/>
      <c r="E56" s="255"/>
      <c r="F56" s="257"/>
      <c r="G56" s="264"/>
      <c r="H56" s="257"/>
      <c r="I56" s="247"/>
      <c r="J56" s="223"/>
      <c r="K56" s="98"/>
    </row>
    <row r="57" spans="1:11" ht="25.5" customHeight="1">
      <c r="A57" s="234" t="s">
        <v>68</v>
      </c>
      <c r="B57" s="235"/>
      <c r="C57" s="14">
        <f aca="true" t="shared" si="5" ref="C57:C66">SUMIF($M$6:$M$46,A57,C$6:C$46)</f>
        <v>252510</v>
      </c>
      <c r="D57" s="14">
        <f aca="true" t="shared" si="6" ref="D57:D66">SUMIF($M$6:$M$46,A57,D$6:D$46)</f>
        <v>75501</v>
      </c>
      <c r="E57" s="7">
        <f aca="true" t="shared" si="7" ref="E57:E69">D57/C57</f>
        <v>0.2990020197219912</v>
      </c>
      <c r="F57" s="33">
        <f aca="true" t="shared" si="8" ref="F57:F66">RANK(E57,E$57:E$66)</f>
        <v>7</v>
      </c>
      <c r="G57" s="27">
        <f>'21年度法定報告比較'!E57</f>
        <v>0.2859175359056466</v>
      </c>
      <c r="H57" s="33">
        <f aca="true" t="shared" si="9" ref="H57:H66">RANK(G57,G$57:G$66)</f>
        <v>8</v>
      </c>
      <c r="I57" s="27">
        <f aca="true" t="shared" si="10" ref="I57:I69">E57-G57</f>
        <v>0.013084483816344583</v>
      </c>
      <c r="J57" s="33">
        <f aca="true" t="shared" si="11" ref="J57:J66">RANK(I57,I$57:I$66)</f>
        <v>5</v>
      </c>
      <c r="K57" s="99"/>
    </row>
    <row r="58" spans="1:11" ht="25.5" customHeight="1">
      <c r="A58" s="234" t="s">
        <v>70</v>
      </c>
      <c r="B58" s="235"/>
      <c r="C58" s="14">
        <f t="shared" si="5"/>
        <v>165624</v>
      </c>
      <c r="D58" s="14">
        <f t="shared" si="6"/>
        <v>59143</v>
      </c>
      <c r="E58" s="7">
        <f t="shared" si="7"/>
        <v>0.35709196734772736</v>
      </c>
      <c r="F58" s="33">
        <f t="shared" si="8"/>
        <v>3</v>
      </c>
      <c r="G58" s="27">
        <f>'21年度法定報告比較'!E58</f>
        <v>0.31990924560408396</v>
      </c>
      <c r="H58" s="33">
        <f t="shared" si="9"/>
        <v>6</v>
      </c>
      <c r="I58" s="27">
        <f t="shared" si="10"/>
        <v>0.0371827217436434</v>
      </c>
      <c r="J58" s="33">
        <f t="shared" si="11"/>
        <v>1</v>
      </c>
      <c r="K58" s="99"/>
    </row>
    <row r="59" spans="1:11" ht="25.5" customHeight="1">
      <c r="A59" s="234" t="s">
        <v>73</v>
      </c>
      <c r="B59" s="235"/>
      <c r="C59" s="14">
        <f t="shared" si="5"/>
        <v>118491</v>
      </c>
      <c r="D59" s="14">
        <f t="shared" si="6"/>
        <v>38405</v>
      </c>
      <c r="E59" s="7">
        <f t="shared" si="7"/>
        <v>0.324117443518917</v>
      </c>
      <c r="F59" s="33">
        <f t="shared" si="8"/>
        <v>6</v>
      </c>
      <c r="G59" s="27">
        <f>'21年度法定報告比較'!E59</f>
        <v>0.32671373807917903</v>
      </c>
      <c r="H59" s="33">
        <f t="shared" si="9"/>
        <v>5</v>
      </c>
      <c r="I59" s="27">
        <f t="shared" si="10"/>
        <v>-0.0025962945602620024</v>
      </c>
      <c r="J59" s="33">
        <f t="shared" si="11"/>
        <v>9</v>
      </c>
      <c r="K59" s="99"/>
    </row>
    <row r="60" spans="1:11" ht="25.5" customHeight="1">
      <c r="A60" s="234" t="s">
        <v>71</v>
      </c>
      <c r="B60" s="235"/>
      <c r="C60" s="14">
        <f t="shared" si="5"/>
        <v>123016</v>
      </c>
      <c r="D60" s="14">
        <f t="shared" si="6"/>
        <v>32084</v>
      </c>
      <c r="E60" s="7">
        <f t="shared" si="7"/>
        <v>0.2608116017428627</v>
      </c>
      <c r="F60" s="33">
        <f t="shared" si="8"/>
        <v>10</v>
      </c>
      <c r="G60" s="27">
        <f>'21年度法定報告比較'!E60</f>
        <v>0.24356861104960595</v>
      </c>
      <c r="H60" s="33">
        <f t="shared" si="9"/>
        <v>10</v>
      </c>
      <c r="I60" s="27">
        <f t="shared" si="10"/>
        <v>0.01724299069325677</v>
      </c>
      <c r="J60" s="33">
        <f t="shared" si="11"/>
        <v>4</v>
      </c>
      <c r="K60" s="99"/>
    </row>
    <row r="61" spans="1:11" ht="25.5" customHeight="1">
      <c r="A61" s="234" t="s">
        <v>75</v>
      </c>
      <c r="B61" s="235"/>
      <c r="C61" s="14">
        <f t="shared" si="5"/>
        <v>51194</v>
      </c>
      <c r="D61" s="14">
        <f t="shared" si="6"/>
        <v>13993</v>
      </c>
      <c r="E61" s="7">
        <f t="shared" si="7"/>
        <v>0.2733328124389577</v>
      </c>
      <c r="F61" s="33">
        <f t="shared" si="8"/>
        <v>9</v>
      </c>
      <c r="G61" s="27">
        <f>'21年度法定報告比較'!E61</f>
        <v>0.27070457354758964</v>
      </c>
      <c r="H61" s="33">
        <f t="shared" si="9"/>
        <v>9</v>
      </c>
      <c r="I61" s="27">
        <f t="shared" si="10"/>
        <v>0.00262823889136804</v>
      </c>
      <c r="J61" s="33">
        <f t="shared" si="11"/>
        <v>6</v>
      </c>
      <c r="K61" s="99"/>
    </row>
    <row r="62" spans="1:11" ht="25.5" customHeight="1">
      <c r="A62" s="234" t="s">
        <v>69</v>
      </c>
      <c r="B62" s="235"/>
      <c r="C62" s="14">
        <f t="shared" si="5"/>
        <v>97754</v>
      </c>
      <c r="D62" s="14">
        <f t="shared" si="6"/>
        <v>32337</v>
      </c>
      <c r="E62" s="7">
        <f t="shared" si="7"/>
        <v>0.3307997626695583</v>
      </c>
      <c r="F62" s="33">
        <f t="shared" si="8"/>
        <v>5</v>
      </c>
      <c r="G62" s="27">
        <f>'21年度法定報告比較'!E62</f>
        <v>0.32989468054469906</v>
      </c>
      <c r="H62" s="33">
        <f t="shared" si="9"/>
        <v>4</v>
      </c>
      <c r="I62" s="27">
        <f t="shared" si="10"/>
        <v>0.0009050821248592356</v>
      </c>
      <c r="J62" s="33">
        <f t="shared" si="11"/>
        <v>7</v>
      </c>
      <c r="K62" s="99"/>
    </row>
    <row r="63" spans="1:11" ht="25.5" customHeight="1">
      <c r="A63" s="244" t="s">
        <v>74</v>
      </c>
      <c r="B63" s="245"/>
      <c r="C63" s="129">
        <f t="shared" si="5"/>
        <v>49073</v>
      </c>
      <c r="D63" s="129">
        <f t="shared" si="6"/>
        <v>18174</v>
      </c>
      <c r="E63" s="130">
        <f t="shared" si="7"/>
        <v>0.3703462188983759</v>
      </c>
      <c r="F63" s="131">
        <f t="shared" si="8"/>
        <v>2</v>
      </c>
      <c r="G63" s="27">
        <f>'21年度法定報告比較'!E63</f>
        <v>0.34610010684638776</v>
      </c>
      <c r="H63" s="131">
        <f t="shared" si="9"/>
        <v>2</v>
      </c>
      <c r="I63" s="132">
        <f t="shared" si="10"/>
        <v>0.024246112051988122</v>
      </c>
      <c r="J63" s="131">
        <f t="shared" si="11"/>
        <v>2</v>
      </c>
      <c r="K63" s="99"/>
    </row>
    <row r="64" spans="1:11" ht="25.5" customHeight="1">
      <c r="A64" s="238" t="s">
        <v>76</v>
      </c>
      <c r="B64" s="239"/>
      <c r="C64" s="14">
        <f t="shared" si="5"/>
        <v>35086</v>
      </c>
      <c r="D64" s="14">
        <f t="shared" si="6"/>
        <v>12497</v>
      </c>
      <c r="E64" s="7">
        <f t="shared" si="7"/>
        <v>0.3561819529156929</v>
      </c>
      <c r="F64" s="33">
        <f t="shared" si="8"/>
        <v>4</v>
      </c>
      <c r="G64" s="27">
        <f>'21年度法定報告比較'!E64</f>
        <v>0.33264163279229086</v>
      </c>
      <c r="H64" s="33">
        <f t="shared" si="9"/>
        <v>3</v>
      </c>
      <c r="I64" s="27">
        <f t="shared" si="10"/>
        <v>0.023540320123402014</v>
      </c>
      <c r="J64" s="33">
        <f t="shared" si="11"/>
        <v>3</v>
      </c>
      <c r="K64" s="99"/>
    </row>
    <row r="65" spans="1:11" ht="25.5" customHeight="1">
      <c r="A65" s="238" t="s">
        <v>77</v>
      </c>
      <c r="B65" s="239"/>
      <c r="C65" s="14">
        <f t="shared" si="5"/>
        <v>19273</v>
      </c>
      <c r="D65" s="14">
        <f t="shared" si="6"/>
        <v>7274</v>
      </c>
      <c r="E65" s="7">
        <f t="shared" si="7"/>
        <v>0.37741918746432834</v>
      </c>
      <c r="F65" s="33">
        <f t="shared" si="8"/>
        <v>1</v>
      </c>
      <c r="G65" s="27">
        <f>'21年度法定報告比較'!E65</f>
        <v>0.38929690308664167</v>
      </c>
      <c r="H65" s="33">
        <f t="shared" si="9"/>
        <v>1</v>
      </c>
      <c r="I65" s="27">
        <f t="shared" si="10"/>
        <v>-0.011877715622313323</v>
      </c>
      <c r="J65" s="33">
        <f t="shared" si="11"/>
        <v>10</v>
      </c>
      <c r="K65" s="99"/>
    </row>
    <row r="66" spans="1:11" ht="25.5" customHeight="1" thickBot="1">
      <c r="A66" s="240" t="s">
        <v>72</v>
      </c>
      <c r="B66" s="241"/>
      <c r="C66" s="34">
        <f t="shared" si="5"/>
        <v>32287</v>
      </c>
      <c r="D66" s="34">
        <f t="shared" si="6"/>
        <v>9364</v>
      </c>
      <c r="E66" s="35">
        <f t="shared" si="7"/>
        <v>0.2900238486077988</v>
      </c>
      <c r="F66" s="33">
        <f t="shared" si="8"/>
        <v>8</v>
      </c>
      <c r="G66" s="36">
        <f>'21年度法定報告比較'!E66</f>
        <v>0.29159027013812494</v>
      </c>
      <c r="H66" s="33">
        <f t="shared" si="9"/>
        <v>7</v>
      </c>
      <c r="I66" s="36">
        <f t="shared" si="10"/>
        <v>-0.0015664215303261564</v>
      </c>
      <c r="J66" s="33">
        <f t="shared" si="11"/>
        <v>8</v>
      </c>
      <c r="K66" s="99"/>
    </row>
    <row r="67" spans="1:11" ht="25.5" customHeight="1" thickTop="1">
      <c r="A67" s="242" t="s">
        <v>65</v>
      </c>
      <c r="B67" s="243"/>
      <c r="C67" s="37">
        <f>C48</f>
        <v>896190</v>
      </c>
      <c r="D67" s="37">
        <f>D48</f>
        <v>282059</v>
      </c>
      <c r="E67" s="38">
        <f t="shared" si="7"/>
        <v>0.3147312511855745</v>
      </c>
      <c r="F67" s="38"/>
      <c r="G67" s="39">
        <f>'21年度法定報告比較'!E67</f>
        <v>0.29995335705844495</v>
      </c>
      <c r="H67" s="40"/>
      <c r="I67" s="39">
        <f t="shared" si="10"/>
        <v>0.014777894127129543</v>
      </c>
      <c r="J67" s="40"/>
      <c r="K67" s="97"/>
    </row>
    <row r="68" spans="1:11" ht="25.5" customHeight="1">
      <c r="A68" s="234" t="s">
        <v>66</v>
      </c>
      <c r="B68" s="235"/>
      <c r="C68" s="14">
        <f>C49</f>
        <v>48118</v>
      </c>
      <c r="D68" s="14">
        <f>D49</f>
        <v>16713</v>
      </c>
      <c r="E68" s="7">
        <f t="shared" si="7"/>
        <v>0.3473336381395736</v>
      </c>
      <c r="F68" s="7"/>
      <c r="G68" s="27">
        <f>'21年度法定報告比較'!E68</f>
        <v>0.3475581639069377</v>
      </c>
      <c r="H68" s="28"/>
      <c r="I68" s="27">
        <f t="shared" si="10"/>
        <v>-0.00022452576736414764</v>
      </c>
      <c r="J68" s="28"/>
      <c r="K68" s="97"/>
    </row>
    <row r="69" spans="1:11" ht="25.5" customHeight="1">
      <c r="A69" s="234" t="s">
        <v>78</v>
      </c>
      <c r="B69" s="235"/>
      <c r="C69" s="14">
        <f>C47</f>
        <v>944308</v>
      </c>
      <c r="D69" s="14">
        <f>D47</f>
        <v>298772</v>
      </c>
      <c r="E69" s="7">
        <f t="shared" si="7"/>
        <v>0.31639253294475955</v>
      </c>
      <c r="F69" s="7"/>
      <c r="G69" s="27">
        <f>'21年度法定報告比較'!E69</f>
        <v>0.30237060341084215</v>
      </c>
      <c r="H69" s="28"/>
      <c r="I69" s="27">
        <f t="shared" si="10"/>
        <v>0.014021929533917399</v>
      </c>
      <c r="J69" s="28"/>
      <c r="K69" s="97"/>
    </row>
  </sheetData>
  <mergeCells count="41">
    <mergeCell ref="A68:B68"/>
    <mergeCell ref="A69:B69"/>
    <mergeCell ref="K2:K5"/>
    <mergeCell ref="A64:B64"/>
    <mergeCell ref="A65:B65"/>
    <mergeCell ref="A66:B66"/>
    <mergeCell ref="A67:B67"/>
    <mergeCell ref="A60:B60"/>
    <mergeCell ref="A61:B61"/>
    <mergeCell ref="A62:B62"/>
    <mergeCell ref="A63:B63"/>
    <mergeCell ref="J55:J56"/>
    <mergeCell ref="A57:B57"/>
    <mergeCell ref="A58:B58"/>
    <mergeCell ref="A59:B59"/>
    <mergeCell ref="I53:I56"/>
    <mergeCell ref="C54:C56"/>
    <mergeCell ref="D54:D56"/>
    <mergeCell ref="E54:E56"/>
    <mergeCell ref="F55:F56"/>
    <mergeCell ref="H55:H56"/>
    <mergeCell ref="A53:A56"/>
    <mergeCell ref="B53:B56"/>
    <mergeCell ref="C53:F53"/>
    <mergeCell ref="G53:G56"/>
    <mergeCell ref="J4:J5"/>
    <mergeCell ref="A47:B47"/>
    <mergeCell ref="A48:B48"/>
    <mergeCell ref="A49:B49"/>
    <mergeCell ref="I2:I5"/>
    <mergeCell ref="C3:C5"/>
    <mergeCell ref="D3:D5"/>
    <mergeCell ref="E3:E5"/>
    <mergeCell ref="F4:F5"/>
    <mergeCell ref="H4:H5"/>
    <mergeCell ref="B1:G1"/>
    <mergeCell ref="B52:G52"/>
    <mergeCell ref="A2:A5"/>
    <mergeCell ref="B2:B5"/>
    <mergeCell ref="C2:F2"/>
    <mergeCell ref="G2:G5"/>
  </mergeCells>
  <printOptions/>
  <pageMargins left="0.75" right="0.28" top="0.43" bottom="0.23" header="0.13" footer="0.08"/>
  <pageSetup horizontalDpi="600" verticalDpi="600" orientation="portrait" paperSize="9" scale="95" r:id="rId3"/>
  <rowBreaks count="1" manualBreakCount="1">
    <brk id="51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60" zoomScaleNormal="75" workbookViewId="0" topLeftCell="A1">
      <selection activeCell="B22" sqref="B22"/>
    </sheetView>
  </sheetViews>
  <sheetFormatPr defaultColWidth="9.00390625" defaultRowHeight="15.75" customHeight="1"/>
  <cols>
    <col min="1" max="1" width="8.25390625" style="43" customWidth="1"/>
    <col min="2" max="2" width="14.875" style="86" customWidth="1"/>
    <col min="3" max="3" width="16.75390625" style="87" customWidth="1"/>
    <col min="4" max="4" width="17.625" style="87" customWidth="1"/>
    <col min="5" max="5" width="17.625" style="86" customWidth="1"/>
    <col min="6" max="6" width="17.625" style="42" customWidth="1"/>
    <col min="7" max="8" width="17.625" style="43" customWidth="1"/>
    <col min="9" max="9" width="17.625" style="42" customWidth="1"/>
    <col min="10" max="10" width="17.625" style="43" customWidth="1"/>
    <col min="11" max="16384" width="9.00390625" style="43" customWidth="1"/>
  </cols>
  <sheetData>
    <row r="1" spans="1:10" ht="33" customHeight="1">
      <c r="A1" s="214" t="s">
        <v>167</v>
      </c>
      <c r="B1" s="215"/>
      <c r="C1" s="215"/>
      <c r="D1" s="215"/>
      <c r="E1" s="215"/>
      <c r="F1" s="216"/>
      <c r="G1" s="216"/>
      <c r="H1" s="217"/>
      <c r="I1" s="217"/>
      <c r="J1" s="217"/>
    </row>
    <row r="2" spans="1:10" ht="22.5" customHeight="1">
      <c r="A2" s="185" t="s">
        <v>165</v>
      </c>
      <c r="B2" s="184" t="s">
        <v>165</v>
      </c>
      <c r="C2" s="208" t="s">
        <v>2</v>
      </c>
      <c r="D2" s="225" t="s">
        <v>170</v>
      </c>
      <c r="E2" s="225"/>
      <c r="F2" s="219"/>
      <c r="G2" s="226" t="s">
        <v>172</v>
      </c>
      <c r="H2" s="227"/>
      <c r="I2" s="227"/>
      <c r="J2" s="228"/>
    </row>
    <row r="3" spans="1:10" s="48" customFormat="1" ht="14.25" customHeight="1">
      <c r="A3" s="229" t="s">
        <v>81</v>
      </c>
      <c r="B3" s="212" t="s">
        <v>82</v>
      </c>
      <c r="C3" s="209"/>
      <c r="D3" s="231" t="s">
        <v>90</v>
      </c>
      <c r="E3" s="210" t="s">
        <v>168</v>
      </c>
      <c r="F3" s="218" t="s">
        <v>171</v>
      </c>
      <c r="G3" s="220" t="s">
        <v>169</v>
      </c>
      <c r="H3" s="222" t="s">
        <v>87</v>
      </c>
      <c r="I3" s="224" t="s">
        <v>58</v>
      </c>
      <c r="J3" s="224" t="s">
        <v>91</v>
      </c>
    </row>
    <row r="4" spans="1:10" s="48" customFormat="1" ht="10.5" customHeight="1">
      <c r="A4" s="230"/>
      <c r="B4" s="213"/>
      <c r="C4" s="209"/>
      <c r="D4" s="232"/>
      <c r="E4" s="211"/>
      <c r="F4" s="219"/>
      <c r="G4" s="221"/>
      <c r="H4" s="223"/>
      <c r="I4" s="223"/>
      <c r="J4" s="223"/>
    </row>
    <row r="5" spans="1:10" s="48" customFormat="1" ht="30" customHeight="1">
      <c r="A5" s="186" t="s">
        <v>166</v>
      </c>
      <c r="B5" s="183" t="s">
        <v>166</v>
      </c>
      <c r="C5" s="209"/>
      <c r="D5" s="233"/>
      <c r="E5" s="211"/>
      <c r="F5" s="219"/>
      <c r="G5" s="221"/>
      <c r="H5" s="223"/>
      <c r="I5" s="223"/>
      <c r="J5" s="223"/>
    </row>
    <row r="6" spans="1:13" ht="28.5" customHeight="1">
      <c r="A6" s="200">
        <v>1</v>
      </c>
      <c r="B6" s="201" t="s">
        <v>92</v>
      </c>
      <c r="C6" s="188">
        <v>252510</v>
      </c>
      <c r="D6" s="188">
        <v>75501</v>
      </c>
      <c r="E6" s="189">
        <f aca="true" t="shared" si="0" ref="E6:E47">D6/C6*100</f>
        <v>29.90020197219912</v>
      </c>
      <c r="F6" s="190">
        <f aca="true" t="shared" si="1" ref="F6:F46">RANK(E6,$E$6:$E$46)</f>
        <v>29</v>
      </c>
      <c r="G6" s="191">
        <v>60</v>
      </c>
      <c r="H6" s="192">
        <f aca="true" t="shared" si="2" ref="H6:H47">E6/G6*100</f>
        <v>49.8336699536652</v>
      </c>
      <c r="I6" s="190">
        <f aca="true" t="shared" si="3" ref="I6:I46">RANK(H6,$H$6:$H$46)</f>
        <v>32</v>
      </c>
      <c r="J6" s="193">
        <f aca="true" t="shared" si="4" ref="J6:J46">ROUND(+C6*G6/100,0)</f>
        <v>151506</v>
      </c>
      <c r="L6" s="43" t="s">
        <v>63</v>
      </c>
      <c r="M6" t="s">
        <v>68</v>
      </c>
    </row>
    <row r="7" spans="1:13" ht="28.5" customHeight="1">
      <c r="A7" s="202">
        <v>2</v>
      </c>
      <c r="B7" s="201" t="s">
        <v>93</v>
      </c>
      <c r="C7" s="188">
        <v>89881</v>
      </c>
      <c r="D7" s="188">
        <v>29207</v>
      </c>
      <c r="E7" s="189">
        <f t="shared" si="0"/>
        <v>32.49518808201956</v>
      </c>
      <c r="F7" s="190">
        <f t="shared" si="1"/>
        <v>25</v>
      </c>
      <c r="G7" s="191">
        <v>55</v>
      </c>
      <c r="H7" s="192">
        <f t="shared" si="2"/>
        <v>59.08216014912647</v>
      </c>
      <c r="I7" s="190">
        <f t="shared" si="3"/>
        <v>16</v>
      </c>
      <c r="J7" s="193">
        <f t="shared" si="4"/>
        <v>49435</v>
      </c>
      <c r="L7" s="43" t="s">
        <v>63</v>
      </c>
      <c r="M7" t="s">
        <v>69</v>
      </c>
    </row>
    <row r="8" spans="1:13" ht="28.5" customHeight="1">
      <c r="A8" s="202">
        <v>3</v>
      </c>
      <c r="B8" s="201" t="s">
        <v>94</v>
      </c>
      <c r="C8" s="194">
        <v>81637</v>
      </c>
      <c r="D8" s="194">
        <v>31952</v>
      </c>
      <c r="E8" s="189">
        <f t="shared" si="0"/>
        <v>39.13911584208141</v>
      </c>
      <c r="F8" s="190">
        <f t="shared" si="1"/>
        <v>6</v>
      </c>
      <c r="G8" s="191">
        <v>60</v>
      </c>
      <c r="H8" s="192">
        <f t="shared" si="2"/>
        <v>65.23185973680235</v>
      </c>
      <c r="I8" s="190">
        <f t="shared" si="3"/>
        <v>6</v>
      </c>
      <c r="J8" s="193">
        <f t="shared" si="4"/>
        <v>48982</v>
      </c>
      <c r="L8" s="43" t="s">
        <v>63</v>
      </c>
      <c r="M8" t="s">
        <v>70</v>
      </c>
    </row>
    <row r="9" spans="1:13" ht="28.5" customHeight="1">
      <c r="A9" s="202">
        <v>4</v>
      </c>
      <c r="B9" s="201" t="s">
        <v>95</v>
      </c>
      <c r="C9" s="188">
        <v>47413</v>
      </c>
      <c r="D9" s="188">
        <v>10845</v>
      </c>
      <c r="E9" s="189">
        <f t="shared" si="0"/>
        <v>22.873473519920697</v>
      </c>
      <c r="F9" s="190">
        <f t="shared" si="1"/>
        <v>39</v>
      </c>
      <c r="G9" s="191">
        <v>60</v>
      </c>
      <c r="H9" s="192">
        <f t="shared" si="2"/>
        <v>38.122455866534494</v>
      </c>
      <c r="I9" s="190">
        <f t="shared" si="3"/>
        <v>39</v>
      </c>
      <c r="J9" s="193">
        <f t="shared" si="4"/>
        <v>28448</v>
      </c>
      <c r="L9" s="43" t="s">
        <v>63</v>
      </c>
      <c r="M9" t="s">
        <v>71</v>
      </c>
    </row>
    <row r="10" spans="1:13" ht="28.5" customHeight="1">
      <c r="A10" s="202">
        <v>5</v>
      </c>
      <c r="B10" s="201" t="s">
        <v>96</v>
      </c>
      <c r="C10" s="194">
        <v>68713</v>
      </c>
      <c r="D10" s="194">
        <v>21917</v>
      </c>
      <c r="E10" s="189">
        <f t="shared" si="0"/>
        <v>31.896438810705398</v>
      </c>
      <c r="F10" s="190">
        <f t="shared" si="1"/>
        <v>28</v>
      </c>
      <c r="G10" s="191">
        <v>59</v>
      </c>
      <c r="H10" s="192">
        <f t="shared" si="2"/>
        <v>54.06176069611084</v>
      </c>
      <c r="I10" s="190">
        <f t="shared" si="3"/>
        <v>27</v>
      </c>
      <c r="J10" s="193">
        <f t="shared" si="4"/>
        <v>40541</v>
      </c>
      <c r="L10" s="43" t="s">
        <v>63</v>
      </c>
      <c r="M10" t="s">
        <v>70</v>
      </c>
    </row>
    <row r="11" spans="1:13" ht="28.5" customHeight="1">
      <c r="A11" s="202">
        <v>6</v>
      </c>
      <c r="B11" s="201" t="s">
        <v>97</v>
      </c>
      <c r="C11" s="188">
        <v>9694</v>
      </c>
      <c r="D11" s="188">
        <v>2671</v>
      </c>
      <c r="E11" s="189">
        <f t="shared" si="0"/>
        <v>27.5531256447287</v>
      </c>
      <c r="F11" s="190">
        <f t="shared" si="1"/>
        <v>33</v>
      </c>
      <c r="G11" s="191">
        <v>55</v>
      </c>
      <c r="H11" s="192">
        <f t="shared" si="2"/>
        <v>50.09659208132491</v>
      </c>
      <c r="I11" s="190">
        <f t="shared" si="3"/>
        <v>31</v>
      </c>
      <c r="J11" s="193">
        <f t="shared" si="4"/>
        <v>5332</v>
      </c>
      <c r="L11" s="43" t="s">
        <v>63</v>
      </c>
      <c r="M11" t="s">
        <v>72</v>
      </c>
    </row>
    <row r="12" spans="1:13" ht="28.5" customHeight="1">
      <c r="A12" s="202">
        <v>7</v>
      </c>
      <c r="B12" s="201" t="s">
        <v>98</v>
      </c>
      <c r="C12" s="188">
        <v>15274</v>
      </c>
      <c r="D12" s="188">
        <v>5274</v>
      </c>
      <c r="E12" s="189">
        <f t="shared" si="0"/>
        <v>34.529265418357994</v>
      </c>
      <c r="F12" s="190">
        <f t="shared" si="1"/>
        <v>18</v>
      </c>
      <c r="G12" s="191">
        <v>60</v>
      </c>
      <c r="H12" s="192">
        <f t="shared" si="2"/>
        <v>57.54877569726332</v>
      </c>
      <c r="I12" s="190">
        <f t="shared" si="3"/>
        <v>19</v>
      </c>
      <c r="J12" s="193">
        <f t="shared" si="4"/>
        <v>9164</v>
      </c>
      <c r="L12" s="43" t="s">
        <v>63</v>
      </c>
      <c r="M12" t="s">
        <v>70</v>
      </c>
    </row>
    <row r="13" spans="1:13" ht="28.5" customHeight="1">
      <c r="A13" s="202">
        <v>8</v>
      </c>
      <c r="B13" s="201" t="s">
        <v>99</v>
      </c>
      <c r="C13" s="188">
        <v>32965</v>
      </c>
      <c r="D13" s="188">
        <v>9049</v>
      </c>
      <c r="E13" s="189">
        <f t="shared" si="0"/>
        <v>27.450326103443047</v>
      </c>
      <c r="F13" s="190">
        <f t="shared" si="1"/>
        <v>34</v>
      </c>
      <c r="G13" s="191">
        <v>50</v>
      </c>
      <c r="H13" s="192">
        <f t="shared" si="2"/>
        <v>54.90065220688609</v>
      </c>
      <c r="I13" s="190">
        <f t="shared" si="3"/>
        <v>24</v>
      </c>
      <c r="J13" s="193">
        <f t="shared" si="4"/>
        <v>16483</v>
      </c>
      <c r="L13" s="43" t="s">
        <v>63</v>
      </c>
      <c r="M13" t="s">
        <v>73</v>
      </c>
    </row>
    <row r="14" spans="1:13" ht="28.5" customHeight="1">
      <c r="A14" s="202">
        <v>9</v>
      </c>
      <c r="B14" s="201" t="s">
        <v>100</v>
      </c>
      <c r="C14" s="188">
        <v>6372</v>
      </c>
      <c r="D14" s="188">
        <v>2848</v>
      </c>
      <c r="E14" s="189">
        <f t="shared" si="0"/>
        <v>44.695543000627744</v>
      </c>
      <c r="F14" s="190">
        <f t="shared" si="1"/>
        <v>3</v>
      </c>
      <c r="G14" s="191">
        <v>60</v>
      </c>
      <c r="H14" s="192">
        <f t="shared" si="2"/>
        <v>74.49257166771291</v>
      </c>
      <c r="I14" s="190">
        <f t="shared" si="3"/>
        <v>3</v>
      </c>
      <c r="J14" s="193">
        <f t="shared" si="4"/>
        <v>3823</v>
      </c>
      <c r="L14" s="43" t="s">
        <v>63</v>
      </c>
      <c r="M14" t="s">
        <v>74</v>
      </c>
    </row>
    <row r="15" spans="1:13" ht="28.5" customHeight="1">
      <c r="A15" s="202">
        <v>11</v>
      </c>
      <c r="B15" s="201" t="s">
        <v>101</v>
      </c>
      <c r="C15" s="188">
        <v>47409</v>
      </c>
      <c r="D15" s="188">
        <v>15699</v>
      </c>
      <c r="E15" s="189">
        <f t="shared" si="0"/>
        <v>33.11396570271468</v>
      </c>
      <c r="F15" s="190">
        <f t="shared" si="1"/>
        <v>22</v>
      </c>
      <c r="G15" s="191">
        <v>60</v>
      </c>
      <c r="H15" s="192">
        <f t="shared" si="2"/>
        <v>55.1899428378578</v>
      </c>
      <c r="I15" s="190">
        <f t="shared" si="3"/>
        <v>23</v>
      </c>
      <c r="J15" s="193">
        <f t="shared" si="4"/>
        <v>28445</v>
      </c>
      <c r="L15" s="43" t="s">
        <v>63</v>
      </c>
      <c r="M15" t="s">
        <v>71</v>
      </c>
    </row>
    <row r="16" spans="1:13" ht="28.5" customHeight="1">
      <c r="A16" s="203">
        <v>13</v>
      </c>
      <c r="B16" s="201" t="s">
        <v>102</v>
      </c>
      <c r="C16" s="188">
        <v>8786</v>
      </c>
      <c r="D16" s="188">
        <v>2987</v>
      </c>
      <c r="E16" s="189">
        <f t="shared" si="0"/>
        <v>33.99726838151605</v>
      </c>
      <c r="F16" s="195">
        <f t="shared" si="1"/>
        <v>19</v>
      </c>
      <c r="G16" s="191">
        <v>60</v>
      </c>
      <c r="H16" s="196">
        <f t="shared" si="2"/>
        <v>56.66211396919342</v>
      </c>
      <c r="I16" s="195">
        <f t="shared" si="3"/>
        <v>21</v>
      </c>
      <c r="J16" s="193">
        <f t="shared" si="4"/>
        <v>5272</v>
      </c>
      <c r="L16" s="43" t="s">
        <v>63</v>
      </c>
      <c r="M16" t="s">
        <v>74</v>
      </c>
    </row>
    <row r="17" spans="1:13" ht="28.5" customHeight="1">
      <c r="A17" s="202">
        <v>14</v>
      </c>
      <c r="B17" s="201" t="s">
        <v>103</v>
      </c>
      <c r="C17" s="188">
        <v>8415</v>
      </c>
      <c r="D17" s="188">
        <v>2738</v>
      </c>
      <c r="E17" s="189">
        <f t="shared" si="0"/>
        <v>32.53713606654783</v>
      </c>
      <c r="F17" s="190">
        <f t="shared" si="1"/>
        <v>24</v>
      </c>
      <c r="G17" s="191">
        <v>60</v>
      </c>
      <c r="H17" s="192">
        <f t="shared" si="2"/>
        <v>54.22856011091305</v>
      </c>
      <c r="I17" s="190">
        <f t="shared" si="3"/>
        <v>26</v>
      </c>
      <c r="J17" s="193">
        <f t="shared" si="4"/>
        <v>5049</v>
      </c>
      <c r="L17" s="43" t="s">
        <v>63</v>
      </c>
      <c r="M17" t="s">
        <v>75</v>
      </c>
    </row>
    <row r="18" spans="1:13" ht="28.5" customHeight="1">
      <c r="A18" s="202">
        <v>15</v>
      </c>
      <c r="B18" s="201" t="s">
        <v>104</v>
      </c>
      <c r="C18" s="188">
        <v>37892</v>
      </c>
      <c r="D18" s="188">
        <v>13207</v>
      </c>
      <c r="E18" s="189">
        <f t="shared" si="0"/>
        <v>34.8543228122031</v>
      </c>
      <c r="F18" s="190">
        <f t="shared" si="1"/>
        <v>16</v>
      </c>
      <c r="G18" s="191">
        <v>55</v>
      </c>
      <c r="H18" s="192">
        <f t="shared" si="2"/>
        <v>63.37149602218746</v>
      </c>
      <c r="I18" s="190">
        <f t="shared" si="3"/>
        <v>11</v>
      </c>
      <c r="J18" s="193">
        <f t="shared" si="4"/>
        <v>20841</v>
      </c>
      <c r="L18" s="43" t="s">
        <v>63</v>
      </c>
      <c r="M18" t="s">
        <v>73</v>
      </c>
    </row>
    <row r="19" spans="1:13" ht="28.5" customHeight="1">
      <c r="A19" s="202">
        <v>16</v>
      </c>
      <c r="B19" s="201" t="s">
        <v>105</v>
      </c>
      <c r="C19" s="188">
        <v>15950</v>
      </c>
      <c r="D19" s="188">
        <v>3594</v>
      </c>
      <c r="E19" s="189">
        <f t="shared" si="0"/>
        <v>22.53291536050157</v>
      </c>
      <c r="F19" s="190">
        <f t="shared" si="1"/>
        <v>40</v>
      </c>
      <c r="G19" s="191">
        <v>60</v>
      </c>
      <c r="H19" s="192">
        <f t="shared" si="2"/>
        <v>37.55485893416928</v>
      </c>
      <c r="I19" s="190">
        <f t="shared" si="3"/>
        <v>40</v>
      </c>
      <c r="J19" s="193">
        <f t="shared" si="4"/>
        <v>9570</v>
      </c>
      <c r="L19" s="43" t="s">
        <v>63</v>
      </c>
      <c r="M19" t="s">
        <v>75</v>
      </c>
    </row>
    <row r="20" spans="1:13" ht="28.5" customHeight="1">
      <c r="A20" s="204">
        <v>17</v>
      </c>
      <c r="B20" s="201" t="s">
        <v>106</v>
      </c>
      <c r="C20" s="188">
        <v>16427</v>
      </c>
      <c r="D20" s="188">
        <v>2109</v>
      </c>
      <c r="E20" s="189">
        <f t="shared" si="0"/>
        <v>12.838619346198332</v>
      </c>
      <c r="F20" s="190">
        <f t="shared" si="1"/>
        <v>41</v>
      </c>
      <c r="G20" s="191">
        <v>55</v>
      </c>
      <c r="H20" s="192">
        <f t="shared" si="2"/>
        <v>23.34294426581515</v>
      </c>
      <c r="I20" s="190">
        <f t="shared" si="3"/>
        <v>41</v>
      </c>
      <c r="J20" s="193">
        <f t="shared" si="4"/>
        <v>9035</v>
      </c>
      <c r="L20" s="43" t="s">
        <v>63</v>
      </c>
      <c r="M20" t="s">
        <v>71</v>
      </c>
    </row>
    <row r="21" spans="1:13" ht="28.5" customHeight="1">
      <c r="A21" s="202">
        <v>18</v>
      </c>
      <c r="B21" s="201" t="s">
        <v>107</v>
      </c>
      <c r="C21" s="188">
        <v>29009</v>
      </c>
      <c r="D21" s="188">
        <v>9734</v>
      </c>
      <c r="E21" s="189">
        <f t="shared" si="0"/>
        <v>33.555103588541485</v>
      </c>
      <c r="F21" s="190">
        <f t="shared" si="1"/>
        <v>21</v>
      </c>
      <c r="G21" s="191">
        <v>60</v>
      </c>
      <c r="H21" s="192">
        <f t="shared" si="2"/>
        <v>55.92517264756914</v>
      </c>
      <c r="I21" s="190">
        <f t="shared" si="3"/>
        <v>22</v>
      </c>
      <c r="J21" s="193">
        <f t="shared" si="4"/>
        <v>17405</v>
      </c>
      <c r="L21" s="43" t="s">
        <v>63</v>
      </c>
      <c r="M21" t="s">
        <v>73</v>
      </c>
    </row>
    <row r="22" spans="1:13" ht="28.5" customHeight="1">
      <c r="A22" s="202">
        <v>19</v>
      </c>
      <c r="B22" s="201" t="s">
        <v>12</v>
      </c>
      <c r="C22" s="188">
        <v>8408</v>
      </c>
      <c r="D22" s="188">
        <v>1942</v>
      </c>
      <c r="E22" s="189">
        <f t="shared" si="0"/>
        <v>23.097050428163655</v>
      </c>
      <c r="F22" s="190">
        <f t="shared" si="1"/>
        <v>38</v>
      </c>
      <c r="G22" s="191">
        <v>60</v>
      </c>
      <c r="H22" s="192">
        <f t="shared" si="2"/>
        <v>38.495084046939425</v>
      </c>
      <c r="I22" s="190">
        <f t="shared" si="3"/>
        <v>38</v>
      </c>
      <c r="J22" s="193">
        <f t="shared" si="4"/>
        <v>5045</v>
      </c>
      <c r="L22" s="43" t="s">
        <v>63</v>
      </c>
      <c r="M22" t="s">
        <v>75</v>
      </c>
    </row>
    <row r="23" spans="1:13" ht="28.5" customHeight="1">
      <c r="A23" s="202">
        <v>20</v>
      </c>
      <c r="B23" s="201" t="s">
        <v>108</v>
      </c>
      <c r="C23" s="188">
        <v>13746</v>
      </c>
      <c r="D23" s="188">
        <v>4425</v>
      </c>
      <c r="E23" s="189">
        <f t="shared" si="0"/>
        <v>32.19118288956788</v>
      </c>
      <c r="F23" s="190">
        <f t="shared" si="1"/>
        <v>27</v>
      </c>
      <c r="G23" s="191">
        <v>60</v>
      </c>
      <c r="H23" s="192">
        <f t="shared" si="2"/>
        <v>53.65197148261313</v>
      </c>
      <c r="I23" s="190">
        <f t="shared" si="3"/>
        <v>29</v>
      </c>
      <c r="J23" s="193">
        <f t="shared" si="4"/>
        <v>8248</v>
      </c>
      <c r="L23" s="43" t="s">
        <v>63</v>
      </c>
      <c r="M23" t="s">
        <v>73</v>
      </c>
    </row>
    <row r="24" spans="1:13" ht="28.5" customHeight="1">
      <c r="A24" s="202">
        <v>21</v>
      </c>
      <c r="B24" s="201" t="s">
        <v>109</v>
      </c>
      <c r="C24" s="188">
        <v>8159</v>
      </c>
      <c r="D24" s="188">
        <v>2276</v>
      </c>
      <c r="E24" s="189">
        <f t="shared" si="0"/>
        <v>27.895575438166443</v>
      </c>
      <c r="F24" s="190">
        <f t="shared" si="1"/>
        <v>32</v>
      </c>
      <c r="G24" s="191">
        <v>55</v>
      </c>
      <c r="H24" s="192">
        <f t="shared" si="2"/>
        <v>50.71922806939353</v>
      </c>
      <c r="I24" s="190">
        <f t="shared" si="3"/>
        <v>30</v>
      </c>
      <c r="J24" s="193">
        <f t="shared" si="4"/>
        <v>4487</v>
      </c>
      <c r="L24" s="43" t="s">
        <v>63</v>
      </c>
      <c r="M24" t="s">
        <v>75</v>
      </c>
    </row>
    <row r="25" spans="1:13" ht="28.5" customHeight="1">
      <c r="A25" s="202">
        <v>22</v>
      </c>
      <c r="B25" s="201" t="s">
        <v>119</v>
      </c>
      <c r="C25" s="188">
        <v>4879</v>
      </c>
      <c r="D25" s="188">
        <v>1990</v>
      </c>
      <c r="E25" s="189">
        <f t="shared" si="0"/>
        <v>40.787046525927444</v>
      </c>
      <c r="F25" s="190">
        <f t="shared" si="1"/>
        <v>5</v>
      </c>
      <c r="G25" s="191">
        <v>60</v>
      </c>
      <c r="H25" s="192">
        <f t="shared" si="2"/>
        <v>67.97841087654574</v>
      </c>
      <c r="I25" s="190">
        <f t="shared" si="3"/>
        <v>5</v>
      </c>
      <c r="J25" s="193">
        <f t="shared" si="4"/>
        <v>2927</v>
      </c>
      <c r="L25" s="43" t="s">
        <v>64</v>
      </c>
      <c r="M25" t="s">
        <v>73</v>
      </c>
    </row>
    <row r="26" spans="1:13" ht="28.5" customHeight="1">
      <c r="A26" s="202">
        <v>24</v>
      </c>
      <c r="B26" s="201" t="s">
        <v>110</v>
      </c>
      <c r="C26" s="188">
        <v>5970</v>
      </c>
      <c r="D26" s="188">
        <v>1934</v>
      </c>
      <c r="E26" s="189">
        <f t="shared" si="0"/>
        <v>32.39530988274707</v>
      </c>
      <c r="F26" s="190">
        <f t="shared" si="1"/>
        <v>26</v>
      </c>
      <c r="G26" s="191">
        <v>60</v>
      </c>
      <c r="H26" s="192">
        <f t="shared" si="2"/>
        <v>53.99218313791179</v>
      </c>
      <c r="I26" s="190">
        <f t="shared" si="3"/>
        <v>28</v>
      </c>
      <c r="J26" s="193">
        <f t="shared" si="4"/>
        <v>3582</v>
      </c>
      <c r="L26" s="43" t="s">
        <v>63</v>
      </c>
      <c r="M26" t="s">
        <v>75</v>
      </c>
    </row>
    <row r="27" spans="1:13" ht="28.5" customHeight="1">
      <c r="A27" s="202">
        <v>27</v>
      </c>
      <c r="B27" s="201" t="s">
        <v>120</v>
      </c>
      <c r="C27" s="188">
        <v>4292</v>
      </c>
      <c r="D27" s="188">
        <v>1509</v>
      </c>
      <c r="E27" s="189">
        <f t="shared" si="0"/>
        <v>35.15843429636533</v>
      </c>
      <c r="F27" s="190">
        <f t="shared" si="1"/>
        <v>15</v>
      </c>
      <c r="G27" s="191">
        <v>62</v>
      </c>
      <c r="H27" s="192">
        <f t="shared" si="2"/>
        <v>56.70715209091182</v>
      </c>
      <c r="I27" s="190">
        <f t="shared" si="3"/>
        <v>20</v>
      </c>
      <c r="J27" s="193">
        <f t="shared" si="4"/>
        <v>2661</v>
      </c>
      <c r="L27" s="43" t="s">
        <v>64</v>
      </c>
      <c r="M27" t="s">
        <v>75</v>
      </c>
    </row>
    <row r="28" spans="1:13" ht="28.5" customHeight="1">
      <c r="A28" s="202">
        <v>31</v>
      </c>
      <c r="B28" s="201" t="s">
        <v>121</v>
      </c>
      <c r="C28" s="188">
        <v>5780</v>
      </c>
      <c r="D28" s="188">
        <v>1661</v>
      </c>
      <c r="E28" s="189">
        <f t="shared" si="0"/>
        <v>28.73702422145329</v>
      </c>
      <c r="F28" s="190">
        <f t="shared" si="1"/>
        <v>31</v>
      </c>
      <c r="G28" s="191">
        <v>60</v>
      </c>
      <c r="H28" s="192">
        <f t="shared" si="2"/>
        <v>47.89504036908882</v>
      </c>
      <c r="I28" s="190">
        <f t="shared" si="3"/>
        <v>34</v>
      </c>
      <c r="J28" s="193">
        <f t="shared" si="4"/>
        <v>3468</v>
      </c>
      <c r="L28" s="43" t="s">
        <v>64</v>
      </c>
      <c r="M28" t="s">
        <v>71</v>
      </c>
    </row>
    <row r="29" spans="1:13" ht="28.5" customHeight="1">
      <c r="A29" s="202">
        <v>32</v>
      </c>
      <c r="B29" s="201" t="s">
        <v>122</v>
      </c>
      <c r="C29" s="188">
        <v>5987</v>
      </c>
      <c r="D29" s="188">
        <v>1770</v>
      </c>
      <c r="E29" s="189">
        <f t="shared" si="0"/>
        <v>29.564055453482545</v>
      </c>
      <c r="F29" s="190">
        <f t="shared" si="1"/>
        <v>30</v>
      </c>
      <c r="G29" s="191">
        <v>60</v>
      </c>
      <c r="H29" s="192">
        <f t="shared" si="2"/>
        <v>49.27342575580424</v>
      </c>
      <c r="I29" s="190">
        <f t="shared" si="3"/>
        <v>33</v>
      </c>
      <c r="J29" s="193">
        <f t="shared" si="4"/>
        <v>3592</v>
      </c>
      <c r="L29" s="43" t="s">
        <v>64</v>
      </c>
      <c r="M29" t="s">
        <v>71</v>
      </c>
    </row>
    <row r="30" spans="1:13" ht="28.5" customHeight="1">
      <c r="A30" s="202">
        <v>37</v>
      </c>
      <c r="B30" s="201" t="s">
        <v>123</v>
      </c>
      <c r="C30" s="188">
        <v>2477</v>
      </c>
      <c r="D30" s="188">
        <v>1111</v>
      </c>
      <c r="E30" s="189">
        <f t="shared" si="0"/>
        <v>44.8526443278159</v>
      </c>
      <c r="F30" s="190">
        <f t="shared" si="1"/>
        <v>2</v>
      </c>
      <c r="G30" s="191">
        <v>60</v>
      </c>
      <c r="H30" s="192">
        <f t="shared" si="2"/>
        <v>74.75440721302651</v>
      </c>
      <c r="I30" s="190">
        <f t="shared" si="3"/>
        <v>2</v>
      </c>
      <c r="J30" s="193">
        <f t="shared" si="4"/>
        <v>1486</v>
      </c>
      <c r="L30" s="43" t="s">
        <v>64</v>
      </c>
      <c r="M30" t="s">
        <v>69</v>
      </c>
    </row>
    <row r="31" spans="1:13" ht="28.5" customHeight="1">
      <c r="A31" s="202">
        <v>39</v>
      </c>
      <c r="B31" s="201" t="s">
        <v>24</v>
      </c>
      <c r="C31" s="188">
        <v>3262</v>
      </c>
      <c r="D31" s="188">
        <v>1133</v>
      </c>
      <c r="E31" s="189">
        <f t="shared" si="0"/>
        <v>34.73329245861434</v>
      </c>
      <c r="F31" s="190">
        <f t="shared" si="1"/>
        <v>17</v>
      </c>
      <c r="G31" s="191">
        <v>59</v>
      </c>
      <c r="H31" s="192">
        <f t="shared" si="2"/>
        <v>58.86998721799041</v>
      </c>
      <c r="I31" s="190">
        <f t="shared" si="3"/>
        <v>17</v>
      </c>
      <c r="J31" s="193">
        <f t="shared" si="4"/>
        <v>1925</v>
      </c>
      <c r="L31" s="43" t="s">
        <v>64</v>
      </c>
      <c r="M31" t="s">
        <v>69</v>
      </c>
    </row>
    <row r="32" spans="1:13" ht="28.5" customHeight="1">
      <c r="A32" s="202">
        <v>40</v>
      </c>
      <c r="B32" s="201" t="s">
        <v>124</v>
      </c>
      <c r="C32" s="188">
        <v>2134</v>
      </c>
      <c r="D32" s="188">
        <v>886</v>
      </c>
      <c r="E32" s="189">
        <f t="shared" si="0"/>
        <v>41.518275538894095</v>
      </c>
      <c r="F32" s="190">
        <f t="shared" si="1"/>
        <v>4</v>
      </c>
      <c r="G32" s="191">
        <v>60</v>
      </c>
      <c r="H32" s="192">
        <f t="shared" si="2"/>
        <v>69.19712589815681</v>
      </c>
      <c r="I32" s="190">
        <f t="shared" si="3"/>
        <v>4</v>
      </c>
      <c r="J32" s="193">
        <f t="shared" si="4"/>
        <v>1280</v>
      </c>
      <c r="L32" s="43" t="s">
        <v>64</v>
      </c>
      <c r="M32" t="s">
        <v>69</v>
      </c>
    </row>
    <row r="33" spans="1:13" ht="28.5" customHeight="1">
      <c r="A33" s="202">
        <v>42</v>
      </c>
      <c r="B33" s="201" t="s">
        <v>125</v>
      </c>
      <c r="C33" s="188">
        <v>5308</v>
      </c>
      <c r="D33" s="188">
        <v>1357</v>
      </c>
      <c r="E33" s="189">
        <f t="shared" si="0"/>
        <v>25.565184626978144</v>
      </c>
      <c r="F33" s="190">
        <f t="shared" si="1"/>
        <v>35</v>
      </c>
      <c r="G33" s="191">
        <v>54</v>
      </c>
      <c r="H33" s="192">
        <f t="shared" si="2"/>
        <v>47.34293449440397</v>
      </c>
      <c r="I33" s="190">
        <f t="shared" si="3"/>
        <v>35</v>
      </c>
      <c r="J33" s="193">
        <f t="shared" si="4"/>
        <v>2866</v>
      </c>
      <c r="L33" s="43" t="s">
        <v>64</v>
      </c>
      <c r="M33" t="s">
        <v>74</v>
      </c>
    </row>
    <row r="34" spans="1:13" ht="28.5" customHeight="1">
      <c r="A34" s="202">
        <v>43</v>
      </c>
      <c r="B34" s="201" t="s">
        <v>111</v>
      </c>
      <c r="C34" s="188">
        <v>14170</v>
      </c>
      <c r="D34" s="188">
        <v>5422</v>
      </c>
      <c r="E34" s="189">
        <f t="shared" si="0"/>
        <v>38.26393789696542</v>
      </c>
      <c r="F34" s="190">
        <f t="shared" si="1"/>
        <v>9</v>
      </c>
      <c r="G34" s="191">
        <v>60</v>
      </c>
      <c r="H34" s="192">
        <f t="shared" si="2"/>
        <v>63.7732298282757</v>
      </c>
      <c r="I34" s="190">
        <f t="shared" si="3"/>
        <v>9</v>
      </c>
      <c r="J34" s="193">
        <f t="shared" si="4"/>
        <v>8502</v>
      </c>
      <c r="L34" s="43" t="s">
        <v>63</v>
      </c>
      <c r="M34" t="s">
        <v>74</v>
      </c>
    </row>
    <row r="35" spans="1:13" ht="28.5" customHeight="1">
      <c r="A35" s="202">
        <v>45</v>
      </c>
      <c r="B35" s="201" t="s">
        <v>126</v>
      </c>
      <c r="C35" s="188">
        <v>3133</v>
      </c>
      <c r="D35" s="188">
        <v>1421</v>
      </c>
      <c r="E35" s="189">
        <f t="shared" si="0"/>
        <v>45.35588892435366</v>
      </c>
      <c r="F35" s="190">
        <f t="shared" si="1"/>
        <v>1</v>
      </c>
      <c r="G35" s="191">
        <v>60</v>
      </c>
      <c r="H35" s="192">
        <f t="shared" si="2"/>
        <v>75.5931482072561</v>
      </c>
      <c r="I35" s="190">
        <f t="shared" si="3"/>
        <v>1</v>
      </c>
      <c r="J35" s="193">
        <f t="shared" si="4"/>
        <v>1880</v>
      </c>
      <c r="L35" s="43" t="s">
        <v>64</v>
      </c>
      <c r="M35" t="s">
        <v>74</v>
      </c>
    </row>
    <row r="36" spans="1:13" ht="28.5" customHeight="1">
      <c r="A36" s="202">
        <v>46</v>
      </c>
      <c r="B36" s="201" t="s">
        <v>127</v>
      </c>
      <c r="C36" s="188">
        <v>3521</v>
      </c>
      <c r="D36" s="188">
        <v>1156</v>
      </c>
      <c r="E36" s="189">
        <f t="shared" si="0"/>
        <v>32.831581936949725</v>
      </c>
      <c r="F36" s="190">
        <f t="shared" si="1"/>
        <v>23</v>
      </c>
      <c r="G36" s="191">
        <v>60</v>
      </c>
      <c r="H36" s="192">
        <f t="shared" si="2"/>
        <v>54.71930322824954</v>
      </c>
      <c r="I36" s="190">
        <f t="shared" si="3"/>
        <v>25</v>
      </c>
      <c r="J36" s="193">
        <f t="shared" si="4"/>
        <v>2113</v>
      </c>
      <c r="L36" s="43" t="s">
        <v>64</v>
      </c>
      <c r="M36" t="s">
        <v>74</v>
      </c>
    </row>
    <row r="37" spans="1:13" s="75" customFormat="1" ht="28.5" customHeight="1">
      <c r="A37" s="202">
        <v>50</v>
      </c>
      <c r="B37" s="201" t="s">
        <v>112</v>
      </c>
      <c r="C37" s="188">
        <v>7783</v>
      </c>
      <c r="D37" s="188">
        <v>2983</v>
      </c>
      <c r="E37" s="189">
        <f t="shared" si="0"/>
        <v>38.32712321726841</v>
      </c>
      <c r="F37" s="190">
        <f t="shared" si="1"/>
        <v>8</v>
      </c>
      <c r="G37" s="191">
        <v>60</v>
      </c>
      <c r="H37" s="192">
        <f t="shared" si="2"/>
        <v>63.878538695447354</v>
      </c>
      <c r="I37" s="190">
        <f t="shared" si="3"/>
        <v>8</v>
      </c>
      <c r="J37" s="193">
        <f t="shared" si="4"/>
        <v>4670</v>
      </c>
      <c r="L37" s="135" t="s">
        <v>63</v>
      </c>
      <c r="M37" t="s">
        <v>74</v>
      </c>
    </row>
    <row r="38" spans="1:13" ht="28.5" customHeight="1">
      <c r="A38" s="202">
        <v>57</v>
      </c>
      <c r="B38" s="201" t="s">
        <v>128</v>
      </c>
      <c r="C38" s="188">
        <v>4166</v>
      </c>
      <c r="D38" s="188">
        <v>1536</v>
      </c>
      <c r="E38" s="189">
        <f t="shared" si="0"/>
        <v>36.86989918386942</v>
      </c>
      <c r="F38" s="190">
        <f t="shared" si="1"/>
        <v>13</v>
      </c>
      <c r="G38" s="191">
        <v>60</v>
      </c>
      <c r="H38" s="192">
        <f t="shared" si="2"/>
        <v>61.4498319731157</v>
      </c>
      <c r="I38" s="190">
        <f t="shared" si="3"/>
        <v>14</v>
      </c>
      <c r="J38" s="193">
        <f t="shared" si="4"/>
        <v>2500</v>
      </c>
      <c r="L38" s="43" t="s">
        <v>64</v>
      </c>
      <c r="M38" t="s">
        <v>76</v>
      </c>
    </row>
    <row r="39" spans="1:13" ht="28.5" customHeight="1">
      <c r="A39" s="202">
        <v>62</v>
      </c>
      <c r="B39" s="201" t="s">
        <v>129</v>
      </c>
      <c r="C39" s="188">
        <v>3179</v>
      </c>
      <c r="D39" s="188">
        <v>1183</v>
      </c>
      <c r="E39" s="189">
        <f t="shared" si="0"/>
        <v>37.21296005033029</v>
      </c>
      <c r="F39" s="190">
        <f t="shared" si="1"/>
        <v>11</v>
      </c>
      <c r="G39" s="191">
        <v>60</v>
      </c>
      <c r="H39" s="192">
        <f t="shared" si="2"/>
        <v>62.02160008388381</v>
      </c>
      <c r="I39" s="190">
        <f t="shared" si="3"/>
        <v>12</v>
      </c>
      <c r="J39" s="193">
        <f t="shared" si="4"/>
        <v>1907</v>
      </c>
      <c r="L39" s="43" t="s">
        <v>64</v>
      </c>
      <c r="M39" t="s">
        <v>76</v>
      </c>
    </row>
    <row r="40" spans="1:13" ht="28.5" customHeight="1">
      <c r="A40" s="202">
        <v>65</v>
      </c>
      <c r="B40" s="201" t="s">
        <v>113</v>
      </c>
      <c r="C40" s="188">
        <v>5107</v>
      </c>
      <c r="D40" s="188">
        <v>1899</v>
      </c>
      <c r="E40" s="189">
        <f t="shared" si="0"/>
        <v>37.184256902290976</v>
      </c>
      <c r="F40" s="190">
        <f t="shared" si="1"/>
        <v>12</v>
      </c>
      <c r="G40" s="191">
        <v>60</v>
      </c>
      <c r="H40" s="192">
        <f t="shared" si="2"/>
        <v>61.973761503818295</v>
      </c>
      <c r="I40" s="190">
        <f t="shared" si="3"/>
        <v>13</v>
      </c>
      <c r="J40" s="193">
        <f t="shared" si="4"/>
        <v>3064</v>
      </c>
      <c r="L40" s="43" t="s">
        <v>63</v>
      </c>
      <c r="M40" t="s">
        <v>76</v>
      </c>
    </row>
    <row r="41" spans="1:13" ht="28.5" customHeight="1">
      <c r="A41" s="202">
        <v>70</v>
      </c>
      <c r="B41" s="201" t="s">
        <v>114</v>
      </c>
      <c r="C41" s="188">
        <v>5780</v>
      </c>
      <c r="D41" s="188">
        <v>1469</v>
      </c>
      <c r="E41" s="189">
        <f t="shared" si="0"/>
        <v>25.41522491349481</v>
      </c>
      <c r="F41" s="190">
        <f t="shared" si="1"/>
        <v>36</v>
      </c>
      <c r="G41" s="191">
        <v>60</v>
      </c>
      <c r="H41" s="192">
        <f t="shared" si="2"/>
        <v>42.358708189158016</v>
      </c>
      <c r="I41" s="190">
        <f t="shared" si="3"/>
        <v>37</v>
      </c>
      <c r="J41" s="193">
        <f t="shared" si="4"/>
        <v>3468</v>
      </c>
      <c r="L41" s="43" t="s">
        <v>63</v>
      </c>
      <c r="M41" t="s">
        <v>76</v>
      </c>
    </row>
    <row r="42" spans="1:13" ht="28.5" customHeight="1">
      <c r="A42" s="202">
        <v>73</v>
      </c>
      <c r="B42" s="201" t="s">
        <v>115</v>
      </c>
      <c r="C42" s="188">
        <v>11581</v>
      </c>
      <c r="D42" s="188">
        <v>4529</v>
      </c>
      <c r="E42" s="189">
        <f t="shared" si="0"/>
        <v>39.107158276487354</v>
      </c>
      <c r="F42" s="190">
        <f t="shared" si="1"/>
        <v>7</v>
      </c>
      <c r="G42" s="191">
        <v>60</v>
      </c>
      <c r="H42" s="192">
        <f t="shared" si="2"/>
        <v>65.17859712747892</v>
      </c>
      <c r="I42" s="190">
        <f t="shared" si="3"/>
        <v>7</v>
      </c>
      <c r="J42" s="193">
        <f t="shared" si="4"/>
        <v>6949</v>
      </c>
      <c r="L42" s="43" t="s">
        <v>63</v>
      </c>
      <c r="M42" t="s">
        <v>77</v>
      </c>
    </row>
    <row r="43" spans="1:13" ht="28.5" customHeight="1">
      <c r="A43" s="202">
        <v>79</v>
      </c>
      <c r="B43" s="201" t="s">
        <v>49</v>
      </c>
      <c r="C43" s="188">
        <v>7692</v>
      </c>
      <c r="D43" s="188">
        <v>2745</v>
      </c>
      <c r="E43" s="189">
        <f t="shared" si="0"/>
        <v>35.68642745709828</v>
      </c>
      <c r="F43" s="190">
        <f t="shared" si="1"/>
        <v>14</v>
      </c>
      <c r="G43" s="191">
        <v>56</v>
      </c>
      <c r="H43" s="192">
        <f t="shared" si="2"/>
        <v>63.72576331624693</v>
      </c>
      <c r="I43" s="190">
        <f t="shared" si="3"/>
        <v>10</v>
      </c>
      <c r="J43" s="193">
        <f t="shared" si="4"/>
        <v>4308</v>
      </c>
      <c r="L43" s="43" t="s">
        <v>63</v>
      </c>
      <c r="M43" t="s">
        <v>77</v>
      </c>
    </row>
    <row r="44" spans="1:13" ht="28.5" customHeight="1">
      <c r="A44" s="202">
        <v>86</v>
      </c>
      <c r="B44" s="201" t="s">
        <v>116</v>
      </c>
      <c r="C44" s="188">
        <v>11172</v>
      </c>
      <c r="D44" s="188">
        <v>2838</v>
      </c>
      <c r="E44" s="189">
        <f t="shared" si="0"/>
        <v>25.402792696025777</v>
      </c>
      <c r="F44" s="190">
        <f t="shared" si="1"/>
        <v>37</v>
      </c>
      <c r="G44" s="191">
        <v>57</v>
      </c>
      <c r="H44" s="192">
        <f t="shared" si="2"/>
        <v>44.566302975483815</v>
      </c>
      <c r="I44" s="190">
        <f t="shared" si="3"/>
        <v>36</v>
      </c>
      <c r="J44" s="193">
        <f t="shared" si="4"/>
        <v>6368</v>
      </c>
      <c r="L44" s="43" t="s">
        <v>63</v>
      </c>
      <c r="M44" t="s">
        <v>72</v>
      </c>
    </row>
    <row r="45" spans="1:13" ht="28.5" customHeight="1">
      <c r="A45" s="202">
        <v>93</v>
      </c>
      <c r="B45" s="201" t="s">
        <v>117</v>
      </c>
      <c r="C45" s="188">
        <v>11421</v>
      </c>
      <c r="D45" s="188">
        <v>3855</v>
      </c>
      <c r="E45" s="189">
        <f t="shared" si="0"/>
        <v>33.753611767796166</v>
      </c>
      <c r="F45" s="190">
        <f t="shared" si="1"/>
        <v>20</v>
      </c>
      <c r="G45" s="191">
        <v>58</v>
      </c>
      <c r="H45" s="192">
        <f t="shared" si="2"/>
        <v>58.195882358269245</v>
      </c>
      <c r="I45" s="190">
        <f t="shared" si="3"/>
        <v>18</v>
      </c>
      <c r="J45" s="193">
        <f t="shared" si="4"/>
        <v>6624</v>
      </c>
      <c r="L45" s="43" t="s">
        <v>63</v>
      </c>
      <c r="M45" t="s">
        <v>72</v>
      </c>
    </row>
    <row r="46" spans="1:13" ht="28.5" customHeight="1">
      <c r="A46" s="202">
        <v>95</v>
      </c>
      <c r="B46" s="201" t="s">
        <v>118</v>
      </c>
      <c r="C46" s="188">
        <v>16854</v>
      </c>
      <c r="D46" s="188">
        <v>6410</v>
      </c>
      <c r="E46" s="189">
        <f t="shared" si="0"/>
        <v>38.03251453660852</v>
      </c>
      <c r="F46" s="190">
        <f t="shared" si="1"/>
        <v>10</v>
      </c>
      <c r="G46" s="191">
        <v>64</v>
      </c>
      <c r="H46" s="192">
        <f t="shared" si="2"/>
        <v>59.425803963450804</v>
      </c>
      <c r="I46" s="190">
        <f t="shared" si="3"/>
        <v>15</v>
      </c>
      <c r="J46" s="193">
        <f t="shared" si="4"/>
        <v>10787</v>
      </c>
      <c r="L46" s="43" t="s">
        <v>63</v>
      </c>
      <c r="M46" t="s">
        <v>76</v>
      </c>
    </row>
    <row r="47" spans="1:10" s="75" customFormat="1" ht="29.25" customHeight="1">
      <c r="A47" s="206" t="s">
        <v>8</v>
      </c>
      <c r="B47" s="207"/>
      <c r="C47" s="70">
        <f>SUM(C5:C46)</f>
        <v>944308</v>
      </c>
      <c r="D47" s="70">
        <f>SUM(D5:D46)</f>
        <v>298772</v>
      </c>
      <c r="E47" s="197">
        <f t="shared" si="0"/>
        <v>31.639253294475957</v>
      </c>
      <c r="F47" s="198"/>
      <c r="G47" s="191">
        <v>59</v>
      </c>
      <c r="H47" s="83">
        <f t="shared" si="2"/>
        <v>53.625853041484675</v>
      </c>
      <c r="I47" s="84"/>
      <c r="J47" s="199">
        <f>SUM(J6:J46)</f>
        <v>554038</v>
      </c>
    </row>
    <row r="48" ht="28.5" customHeight="1">
      <c r="F48" s="88"/>
    </row>
    <row r="49" spans="2:5" ht="28.5" customHeight="1">
      <c r="B49" s="187" t="s">
        <v>143</v>
      </c>
      <c r="E49" s="89"/>
    </row>
    <row r="50" ht="28.5" customHeight="1">
      <c r="B50" s="187" t="s">
        <v>132</v>
      </c>
    </row>
    <row r="51" ht="28.5" customHeight="1"/>
    <row r="52" spans="4:5" ht="28.5" customHeight="1">
      <c r="D52" s="87" t="s">
        <v>2</v>
      </c>
      <c r="E52" s="111" t="s">
        <v>155</v>
      </c>
    </row>
    <row r="53" spans="4:5" ht="28.5" customHeight="1">
      <c r="D53" s="87">
        <f>SUMIF(L6:L46,"市",C6:C46)</f>
        <v>896190</v>
      </c>
      <c r="E53" s="160">
        <f>SUMIF(L6:L46,"市",D6:D46)</f>
        <v>282059</v>
      </c>
    </row>
    <row r="54" spans="4:5" ht="28.5" customHeight="1">
      <c r="D54" s="87">
        <f>SUMIF(L6:L46,"町",C6:C46)</f>
        <v>48118</v>
      </c>
      <c r="E54" s="160">
        <f>SUMIF(L6:L46,"町",D6:D46)</f>
        <v>16713</v>
      </c>
    </row>
    <row r="55" spans="4:5" ht="28.5" customHeight="1">
      <c r="D55" s="87">
        <f>SUMIF(M6:M46,"神戸",C6:C46)</f>
        <v>252510</v>
      </c>
      <c r="E55" s="86">
        <f>SUMIF(M6:M46,"神戸",D6:D46)</f>
        <v>75501</v>
      </c>
    </row>
    <row r="56" spans="4:5" ht="28.5" customHeight="1">
      <c r="D56" s="87">
        <f>SUMIF(M6:M46,"阪神南",C6:C46)</f>
        <v>165624</v>
      </c>
      <c r="E56" s="86">
        <f>SUMIF(M6:M46,"阪神南",D6:D46)</f>
        <v>59143</v>
      </c>
    </row>
    <row r="57" spans="4:5" ht="28.5" customHeight="1">
      <c r="D57" s="87">
        <f>SUMIF(M6:M46,"阪神北",C6:C46)</f>
        <v>118491</v>
      </c>
      <c r="E57" s="86">
        <f>SUMIF(M6:M46,"阪神北",D6:D46)</f>
        <v>38405</v>
      </c>
    </row>
    <row r="58" spans="4:5" ht="28.5" customHeight="1">
      <c r="D58" s="87">
        <f>SUMIF(M6:M46,"東播磨",C6:C46)</f>
        <v>123016</v>
      </c>
      <c r="E58" s="86">
        <f>SUMIF(M6:M46,"東播磨",D6:D46)</f>
        <v>32084</v>
      </c>
    </row>
    <row r="59" spans="4:5" ht="28.5" customHeight="1">
      <c r="D59" s="87">
        <f>SUMIF(M6:M46,"北播磨",C6:C46)</f>
        <v>51194</v>
      </c>
      <c r="E59" s="86">
        <f>SUMIF(M6:M46,"北播磨",D6:D46)</f>
        <v>13993</v>
      </c>
    </row>
    <row r="60" spans="4:5" ht="28.5" customHeight="1">
      <c r="D60" s="87">
        <f>SUMIF(M6:M46,"中播磨",C6:C46)</f>
        <v>97754</v>
      </c>
      <c r="E60" s="86">
        <f>SUMIF(M6:M46,"中播磨",D6:D46)</f>
        <v>32337</v>
      </c>
    </row>
    <row r="61" spans="4:5" ht="28.5" customHeight="1">
      <c r="D61" s="87">
        <f>SUMIF(M6:M46,"西播磨",C6:C46)</f>
        <v>49073</v>
      </c>
      <c r="E61" s="86">
        <f>SUMIF(M6:M46,"西播磨",D6:D46)</f>
        <v>18174</v>
      </c>
    </row>
    <row r="62" spans="1:6" s="75" customFormat="1" ht="28.5" customHeight="1">
      <c r="A62" s="43"/>
      <c r="B62" s="86"/>
      <c r="C62" s="87"/>
      <c r="D62" s="87">
        <f>SUMIF(M6:M46,"但馬",C6:C46)</f>
        <v>35086</v>
      </c>
      <c r="E62" s="86">
        <f>SUMIF(M6:M46,"但馬",D6:D46)</f>
        <v>12497</v>
      </c>
      <c r="F62" s="42"/>
    </row>
    <row r="63" spans="1:6" s="75" customFormat="1" ht="28.5" customHeight="1">
      <c r="A63" s="43"/>
      <c r="B63" s="86"/>
      <c r="C63" s="87"/>
      <c r="D63" s="87">
        <f>SUMIF(M6:M46,"丹波",C6:C46)</f>
        <v>19273</v>
      </c>
      <c r="E63" s="86">
        <f>SUMIF(M6:M46,"丹波",D6:D46)</f>
        <v>7274</v>
      </c>
      <c r="F63" s="42"/>
    </row>
    <row r="64" spans="4:5" ht="28.5" customHeight="1">
      <c r="D64" s="87">
        <f>SUMIF(M6:M46,"淡路",C6:C46)</f>
        <v>32287</v>
      </c>
      <c r="E64" s="86">
        <f>SUMIF(M6:M46,"淡路",D6:D46)</f>
        <v>9364</v>
      </c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spans="1:6" s="90" customFormat="1" ht="28.5" customHeight="1">
      <c r="A74" s="43"/>
      <c r="B74" s="86"/>
      <c r="C74" s="87"/>
      <c r="D74" s="87"/>
      <c r="E74" s="86"/>
      <c r="F74" s="42"/>
    </row>
    <row r="75" ht="28.5" customHeight="1"/>
    <row r="76" spans="1:6" s="75" customFormat="1" ht="28.5" customHeight="1">
      <c r="A76" s="43"/>
      <c r="B76" s="86"/>
      <c r="C76" s="87"/>
      <c r="D76" s="87"/>
      <c r="E76" s="86"/>
      <c r="F76" s="42"/>
    </row>
    <row r="77" ht="28.5" customHeight="1"/>
    <row r="78" spans="1:6" s="75" customFormat="1" ht="28.5" customHeight="1">
      <c r="A78" s="43"/>
      <c r="B78" s="86"/>
      <c r="C78" s="87"/>
      <c r="D78" s="87"/>
      <c r="E78" s="86"/>
      <c r="F78" s="42"/>
    </row>
    <row r="79" spans="1:6" s="75" customFormat="1" ht="28.5" customHeight="1">
      <c r="A79" s="43"/>
      <c r="B79" s="86"/>
      <c r="C79" s="87"/>
      <c r="D79" s="87"/>
      <c r="E79" s="86"/>
      <c r="F79" s="42"/>
    </row>
    <row r="80" spans="1:6" s="75" customFormat="1" ht="28.5" customHeight="1">
      <c r="A80" s="43"/>
      <c r="B80" s="86"/>
      <c r="C80" s="87"/>
      <c r="D80" s="87"/>
      <c r="E80" s="86"/>
      <c r="F80" s="42"/>
    </row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spans="1:6" s="75" customFormat="1" ht="24" customHeight="1">
      <c r="A87" s="43"/>
      <c r="B87" s="86"/>
      <c r="C87" s="87"/>
      <c r="D87" s="87"/>
      <c r="E87" s="86"/>
      <c r="F87" s="42"/>
    </row>
    <row r="88" ht="15.75" customHeight="1"/>
    <row r="89" ht="15.75" customHeight="1"/>
  </sheetData>
  <mergeCells count="14">
    <mergeCell ref="A47:B47"/>
    <mergeCell ref="C2:C5"/>
    <mergeCell ref="E3:E5"/>
    <mergeCell ref="B3:B4"/>
    <mergeCell ref="A1:J1"/>
    <mergeCell ref="F3:F5"/>
    <mergeCell ref="G3:G5"/>
    <mergeCell ref="H3:H5"/>
    <mergeCell ref="I3:I5"/>
    <mergeCell ref="J3:J5"/>
    <mergeCell ref="D2:F2"/>
    <mergeCell ref="G2:J2"/>
    <mergeCell ref="A3:A4"/>
    <mergeCell ref="D3:D5"/>
  </mergeCells>
  <printOptions/>
  <pageMargins left="0.42" right="0.47" top="0.45" bottom="0.52" header="0.44" footer="0.512"/>
  <pageSetup horizontalDpi="600" verticalDpi="600" orientation="portrait" paperSize="9" scale="59" r:id="rId1"/>
  <headerFooter alignWithMargins="0">
    <oddHeader>&amp;R平成24年11月30日集計
</oddHeader>
  </headerFooter>
  <colBreaks count="1" manualBreakCount="1">
    <brk id="11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1">
      <selection activeCell="E6" sqref="E6:E13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177</v>
      </c>
      <c r="C1" s="270"/>
      <c r="D1" s="270"/>
      <c r="E1" s="270"/>
      <c r="F1" s="270"/>
      <c r="G1" s="270"/>
      <c r="H1" s="41" t="s">
        <v>173</v>
      </c>
    </row>
    <row r="2" spans="1:11" ht="14.25" thickTop="1">
      <c r="A2" s="291" t="s">
        <v>0</v>
      </c>
      <c r="B2" s="293" t="s">
        <v>1</v>
      </c>
      <c r="C2" s="296" t="s">
        <v>151</v>
      </c>
      <c r="D2" s="296"/>
      <c r="E2" s="296"/>
      <c r="F2" s="296"/>
      <c r="G2" s="283" t="s">
        <v>154</v>
      </c>
      <c r="H2" s="136"/>
      <c r="I2" s="277" t="s">
        <v>61</v>
      </c>
      <c r="J2" s="136"/>
      <c r="K2" s="273" t="s">
        <v>175</v>
      </c>
    </row>
    <row r="3" spans="1:11" ht="13.5" customHeight="1">
      <c r="A3" s="280"/>
      <c r="B3" s="294"/>
      <c r="C3" s="279" t="s">
        <v>2</v>
      </c>
      <c r="D3" s="281" t="s">
        <v>10</v>
      </c>
      <c r="E3" s="283" t="s">
        <v>59</v>
      </c>
      <c r="F3" s="137"/>
      <c r="G3" s="297"/>
      <c r="H3" s="138"/>
      <c r="I3" s="277"/>
      <c r="J3" s="139"/>
      <c r="K3" s="274"/>
    </row>
    <row r="4" spans="1:11" ht="13.5">
      <c r="A4" s="280"/>
      <c r="B4" s="294"/>
      <c r="C4" s="280"/>
      <c r="D4" s="282"/>
      <c r="E4" s="284"/>
      <c r="F4" s="286" t="s">
        <v>58</v>
      </c>
      <c r="G4" s="297"/>
      <c r="H4" s="288" t="s">
        <v>58</v>
      </c>
      <c r="I4" s="278"/>
      <c r="J4" s="275" t="s">
        <v>58</v>
      </c>
      <c r="K4" s="274"/>
    </row>
    <row r="5" spans="1:11" ht="13.5">
      <c r="A5" s="292"/>
      <c r="B5" s="295"/>
      <c r="C5" s="280"/>
      <c r="D5" s="280"/>
      <c r="E5" s="285"/>
      <c r="F5" s="287"/>
      <c r="G5" s="298"/>
      <c r="H5" s="287"/>
      <c r="I5" s="278"/>
      <c r="J5" s="275"/>
      <c r="K5" s="274"/>
    </row>
    <row r="6" spans="1:11" ht="18" customHeight="1">
      <c r="A6" s="140">
        <v>301</v>
      </c>
      <c r="B6" s="178" t="s">
        <v>157</v>
      </c>
      <c r="C6" s="182">
        <v>1028</v>
      </c>
      <c r="D6" s="182">
        <v>248</v>
      </c>
      <c r="E6" s="5">
        <f aca="true" t="shared" si="0" ref="E6:E13">D6/C6</f>
        <v>0.24124513618677043</v>
      </c>
      <c r="F6" s="25">
        <f aca="true" t="shared" si="1" ref="F6:F12">RANK(E6,$E$6:$E$12)</f>
        <v>6</v>
      </c>
      <c r="G6" s="179">
        <v>0.221</v>
      </c>
      <c r="H6" s="25">
        <f aca="true" t="shared" si="2" ref="H6:H12">RANK(G6,$G$6:$G$12)</f>
        <v>5</v>
      </c>
      <c r="I6" s="26">
        <f aca="true" t="shared" si="3" ref="I6:I13">E6-G6</f>
        <v>0.02024513618677043</v>
      </c>
      <c r="J6" s="94">
        <f aca="true" t="shared" si="4" ref="J6:J12">RANK(I6,$I$6:$I$12)</f>
        <v>4</v>
      </c>
      <c r="K6" s="96">
        <f>'23年度（組合）速報値(22法定報告比較）'!E6</f>
        <v>0.20823244552058112</v>
      </c>
    </row>
    <row r="7" spans="1:11" ht="18" customHeight="1">
      <c r="A7" s="140">
        <v>303</v>
      </c>
      <c r="B7" s="178" t="s">
        <v>158</v>
      </c>
      <c r="C7" s="182">
        <v>178</v>
      </c>
      <c r="D7" s="182">
        <v>56</v>
      </c>
      <c r="E7" s="5">
        <f t="shared" si="0"/>
        <v>0.3146067415730337</v>
      </c>
      <c r="F7" s="25">
        <f t="shared" si="1"/>
        <v>2</v>
      </c>
      <c r="G7" s="26">
        <v>0.255</v>
      </c>
      <c r="H7" s="25">
        <f t="shared" si="2"/>
        <v>2</v>
      </c>
      <c r="I7" s="26">
        <f t="shared" si="3"/>
        <v>0.059606741573033695</v>
      </c>
      <c r="J7" s="94">
        <f t="shared" si="4"/>
        <v>2</v>
      </c>
      <c r="K7" s="96">
        <f>'23年度（組合）速報値(22法定報告比較）'!E7</f>
        <v>0.31683168316831684</v>
      </c>
    </row>
    <row r="8" spans="1:11" ht="18" customHeight="1">
      <c r="A8" s="140">
        <v>305</v>
      </c>
      <c r="B8" s="178" t="s">
        <v>159</v>
      </c>
      <c r="C8" s="182">
        <v>1433</v>
      </c>
      <c r="D8" s="182">
        <v>400</v>
      </c>
      <c r="E8" s="5">
        <f t="shared" si="0"/>
        <v>0.2791346824842987</v>
      </c>
      <c r="F8" s="25">
        <f t="shared" si="1"/>
        <v>3</v>
      </c>
      <c r="G8" s="26">
        <v>0.213</v>
      </c>
      <c r="H8" s="25">
        <f t="shared" si="2"/>
        <v>6</v>
      </c>
      <c r="I8" s="26">
        <f t="shared" si="3"/>
        <v>0.06613468248429868</v>
      </c>
      <c r="J8" s="94">
        <f t="shared" si="4"/>
        <v>1</v>
      </c>
      <c r="K8" s="96">
        <f>'23年度（組合）速報値(22法定報告比較）'!E8</f>
        <v>0.2554312047399605</v>
      </c>
    </row>
    <row r="9" spans="1:11" ht="18" customHeight="1">
      <c r="A9" s="140">
        <v>306</v>
      </c>
      <c r="B9" s="178" t="s">
        <v>160</v>
      </c>
      <c r="C9" s="182">
        <v>5600</v>
      </c>
      <c r="D9" s="182">
        <v>1403</v>
      </c>
      <c r="E9" s="5">
        <f t="shared" si="0"/>
        <v>0.2505357142857143</v>
      </c>
      <c r="F9" s="25">
        <f t="shared" si="1"/>
        <v>5</v>
      </c>
      <c r="G9" s="26">
        <v>0.229</v>
      </c>
      <c r="H9" s="25">
        <f t="shared" si="2"/>
        <v>4</v>
      </c>
      <c r="I9" s="26">
        <f t="shared" si="3"/>
        <v>0.021535714285714297</v>
      </c>
      <c r="J9" s="94">
        <f t="shared" si="4"/>
        <v>3</v>
      </c>
      <c r="K9" s="96">
        <f>'23年度（組合）速報値(22法定報告比較）'!E9</f>
        <v>0.19411025318728678</v>
      </c>
    </row>
    <row r="10" spans="1:11" ht="18" customHeight="1">
      <c r="A10" s="140">
        <v>307</v>
      </c>
      <c r="B10" s="178" t="s">
        <v>161</v>
      </c>
      <c r="C10" s="182">
        <v>10117</v>
      </c>
      <c r="D10" s="182">
        <v>718</v>
      </c>
      <c r="E10" s="5">
        <f t="shared" si="0"/>
        <v>0.07096965503607788</v>
      </c>
      <c r="F10" s="25">
        <f t="shared" si="1"/>
        <v>7</v>
      </c>
      <c r="G10" s="26">
        <v>0.074</v>
      </c>
      <c r="H10" s="25">
        <f t="shared" si="2"/>
        <v>7</v>
      </c>
      <c r="I10" s="26">
        <f t="shared" si="3"/>
        <v>-0.003030344963922113</v>
      </c>
      <c r="J10" s="94">
        <f t="shared" si="4"/>
        <v>6</v>
      </c>
      <c r="K10" s="96">
        <f>'23年度（組合）速報値(22法定報告比較）'!E10</f>
        <v>0.053708201008780126</v>
      </c>
    </row>
    <row r="11" spans="1:11" ht="18" customHeight="1">
      <c r="A11" s="140">
        <v>308</v>
      </c>
      <c r="B11" s="178" t="s">
        <v>162</v>
      </c>
      <c r="C11" s="182">
        <v>1931</v>
      </c>
      <c r="D11" s="182">
        <v>609</v>
      </c>
      <c r="E11" s="5">
        <f t="shared" si="0"/>
        <v>0.3153806317969964</v>
      </c>
      <c r="F11" s="25">
        <f t="shared" si="1"/>
        <v>1</v>
      </c>
      <c r="G11" s="26">
        <v>0.324</v>
      </c>
      <c r="H11" s="25">
        <f t="shared" si="2"/>
        <v>1</v>
      </c>
      <c r="I11" s="26">
        <f t="shared" si="3"/>
        <v>-0.00861936820300363</v>
      </c>
      <c r="J11" s="94">
        <f t="shared" si="4"/>
        <v>7</v>
      </c>
      <c r="K11" s="96">
        <f>'23年度（組合）速報値(22法定報告比較）'!E11</f>
        <v>0.24892292963140258</v>
      </c>
    </row>
    <row r="12" spans="1:11" ht="18" customHeight="1">
      <c r="A12" s="140">
        <v>309</v>
      </c>
      <c r="B12" s="178" t="s">
        <v>163</v>
      </c>
      <c r="C12" s="182">
        <v>45806</v>
      </c>
      <c r="D12" s="182">
        <v>11507</v>
      </c>
      <c r="E12" s="5">
        <f t="shared" si="0"/>
        <v>0.25121163166397414</v>
      </c>
      <c r="F12" s="25">
        <f t="shared" si="1"/>
        <v>4</v>
      </c>
      <c r="G12" s="26">
        <v>0.238</v>
      </c>
      <c r="H12" s="25">
        <f t="shared" si="2"/>
        <v>3</v>
      </c>
      <c r="I12" s="26">
        <f t="shared" si="3"/>
        <v>0.013211631663974155</v>
      </c>
      <c r="J12" s="94">
        <f t="shared" si="4"/>
        <v>5</v>
      </c>
      <c r="K12" s="96">
        <f>'23年度（組合）速報値(22法定報告比較）'!E12</f>
        <v>0.25407302530560155</v>
      </c>
    </row>
    <row r="13" spans="1:11" ht="18" customHeight="1">
      <c r="A13" s="276" t="s">
        <v>67</v>
      </c>
      <c r="B13" s="276"/>
      <c r="C13" s="157">
        <f>SUM(C6:C12)</f>
        <v>66093</v>
      </c>
      <c r="D13" s="157">
        <f>SUM(D6:D12)</f>
        <v>14941</v>
      </c>
      <c r="E13" s="158">
        <f t="shared" si="0"/>
        <v>0.22606024843780734</v>
      </c>
      <c r="F13" s="143"/>
      <c r="G13" s="151">
        <v>0.215</v>
      </c>
      <c r="H13" s="144"/>
      <c r="I13" s="145">
        <f t="shared" si="3"/>
        <v>0.01106024843780734</v>
      </c>
      <c r="J13" s="146"/>
      <c r="K13" s="153">
        <f>'23年度（組合）速報値(22法定報告比較）'!E13</f>
        <v>0.21864812301492914</v>
      </c>
    </row>
    <row r="14" spans="1:9" ht="13.5">
      <c r="A14" s="105" t="s">
        <v>133</v>
      </c>
      <c r="I14" s="24"/>
    </row>
  </sheetData>
  <mergeCells count="14">
    <mergeCell ref="K2:K5"/>
    <mergeCell ref="J4:J5"/>
    <mergeCell ref="A13:B13"/>
    <mergeCell ref="I2:I5"/>
    <mergeCell ref="C3:C5"/>
    <mergeCell ref="D3:D5"/>
    <mergeCell ref="E3:E5"/>
    <mergeCell ref="F4:F5"/>
    <mergeCell ref="H4:H5"/>
    <mergeCell ref="B1:G1"/>
    <mergeCell ref="A2:A5"/>
    <mergeCell ref="B2:B5"/>
    <mergeCell ref="C2:F2"/>
    <mergeCell ref="G2:G5"/>
  </mergeCells>
  <printOptions/>
  <pageMargins left="0.75" right="0.28" top="0.43" bottom="0.23" header="0.13" footer="0.08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workbookViewId="0" topLeftCell="A52">
      <selection activeCell="G57" sqref="G57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69" t="s">
        <v>152</v>
      </c>
      <c r="C1" s="270"/>
      <c r="D1" s="270"/>
      <c r="E1" s="270"/>
      <c r="F1" s="270"/>
      <c r="G1" s="270"/>
      <c r="H1" s="41" t="s">
        <v>153</v>
      </c>
    </row>
    <row r="2" spans="1:11" ht="14.25" thickTop="1">
      <c r="A2" s="291" t="s">
        <v>0</v>
      </c>
      <c r="B2" s="293" t="s">
        <v>1</v>
      </c>
      <c r="C2" s="296" t="s">
        <v>151</v>
      </c>
      <c r="D2" s="296"/>
      <c r="E2" s="296"/>
      <c r="F2" s="296"/>
      <c r="G2" s="283" t="s">
        <v>154</v>
      </c>
      <c r="H2" s="136"/>
      <c r="I2" s="277" t="s">
        <v>61</v>
      </c>
      <c r="J2" s="136"/>
      <c r="K2" s="273" t="s">
        <v>150</v>
      </c>
    </row>
    <row r="3" spans="1:11" ht="13.5" customHeight="1">
      <c r="A3" s="280"/>
      <c r="B3" s="294"/>
      <c r="C3" s="279" t="s">
        <v>2</v>
      </c>
      <c r="D3" s="281" t="s">
        <v>10</v>
      </c>
      <c r="E3" s="283" t="s">
        <v>59</v>
      </c>
      <c r="F3" s="137"/>
      <c r="G3" s="297"/>
      <c r="H3" s="138"/>
      <c r="I3" s="277"/>
      <c r="J3" s="139"/>
      <c r="K3" s="274"/>
    </row>
    <row r="4" spans="1:11" ht="13.5">
      <c r="A4" s="280"/>
      <c r="B4" s="294"/>
      <c r="C4" s="280"/>
      <c r="D4" s="282"/>
      <c r="E4" s="284"/>
      <c r="F4" s="286" t="s">
        <v>58</v>
      </c>
      <c r="G4" s="297"/>
      <c r="H4" s="288" t="s">
        <v>58</v>
      </c>
      <c r="I4" s="278"/>
      <c r="J4" s="275" t="s">
        <v>58</v>
      </c>
      <c r="K4" s="274"/>
    </row>
    <row r="5" spans="1:11" ht="13.5">
      <c r="A5" s="292"/>
      <c r="B5" s="295"/>
      <c r="C5" s="280"/>
      <c r="D5" s="280"/>
      <c r="E5" s="285"/>
      <c r="F5" s="287"/>
      <c r="G5" s="298"/>
      <c r="H5" s="287"/>
      <c r="I5" s="278"/>
      <c r="J5" s="275"/>
      <c r="K5" s="274"/>
    </row>
    <row r="6" spans="1:13" ht="18" customHeight="1">
      <c r="A6" s="140">
        <v>284000</v>
      </c>
      <c r="B6" s="154" t="s">
        <v>14</v>
      </c>
      <c r="C6" s="159">
        <v>275456</v>
      </c>
      <c r="D6" s="159">
        <v>80413</v>
      </c>
      <c r="E6" s="5">
        <f aca="true" t="shared" si="0" ref="E6:E49">D6/C6</f>
        <v>0.2919268413104089</v>
      </c>
      <c r="F6" s="25">
        <f aca="true" t="shared" si="1" ref="F6:F46">RANK(E6,$E$6:$E$46)</f>
        <v>29</v>
      </c>
      <c r="G6" s="26">
        <f>'22年度法定報告値'!F6/'22年度法定報告値'!C6</f>
        <v>0.2859175359056466</v>
      </c>
      <c r="H6" s="25">
        <f aca="true" t="shared" si="2" ref="H6:H46">RANK(G6,$G$6:$G$46)</f>
        <v>31</v>
      </c>
      <c r="I6" s="26">
        <f aca="true" t="shared" si="3" ref="I6:I49">E6-G6</f>
        <v>0.0060093054047623</v>
      </c>
      <c r="J6" s="94">
        <f aca="true" t="shared" si="4" ref="J6:J46">RANK(I6,$I$6:$I$46)</f>
        <v>15</v>
      </c>
      <c r="K6" s="96">
        <f>'22年度速報値(H23.5照会)'!G6</f>
        <v>0.28017310291702396</v>
      </c>
      <c r="L6" t="s">
        <v>63</v>
      </c>
      <c r="M6" t="s">
        <v>68</v>
      </c>
    </row>
    <row r="7" spans="1:13" ht="18" customHeight="1">
      <c r="A7" s="140">
        <v>280024</v>
      </c>
      <c r="B7" s="154" t="s">
        <v>40</v>
      </c>
      <c r="C7" s="159">
        <v>98074</v>
      </c>
      <c r="D7" s="159">
        <v>30534</v>
      </c>
      <c r="E7" s="5">
        <f t="shared" si="0"/>
        <v>0.3113363378673247</v>
      </c>
      <c r="F7" s="25">
        <f t="shared" si="1"/>
        <v>26</v>
      </c>
      <c r="G7" s="26">
        <f>'22年度法定報告値'!F7/'22年度法定報告値'!C7</f>
        <v>0.32351296958855097</v>
      </c>
      <c r="H7" s="25">
        <f t="shared" si="2"/>
        <v>24</v>
      </c>
      <c r="I7" s="26">
        <f t="shared" si="3"/>
        <v>-0.012176631721226294</v>
      </c>
      <c r="J7" s="94">
        <f t="shared" si="4"/>
        <v>28</v>
      </c>
      <c r="K7" s="96">
        <f>'22年度速報値(H23.5照会)'!G7</f>
        <v>0.31090101822134264</v>
      </c>
      <c r="L7" t="s">
        <v>63</v>
      </c>
      <c r="M7" t="s">
        <v>69</v>
      </c>
    </row>
    <row r="8" spans="1:13" ht="18" customHeight="1">
      <c r="A8" s="140">
        <v>280032</v>
      </c>
      <c r="B8" s="154" t="s">
        <v>34</v>
      </c>
      <c r="C8" s="159">
        <v>82919</v>
      </c>
      <c r="D8" s="159">
        <v>31584</v>
      </c>
      <c r="E8" s="5">
        <f t="shared" si="0"/>
        <v>0.3809018439682099</v>
      </c>
      <c r="F8" s="25">
        <f t="shared" si="1"/>
        <v>9</v>
      </c>
      <c r="G8" s="26">
        <f>'22年度法定報告値'!F8/'22年度法定報告値'!C8</f>
        <v>0.3290426685061096</v>
      </c>
      <c r="H8" s="25">
        <f t="shared" si="2"/>
        <v>21</v>
      </c>
      <c r="I8" s="26">
        <f t="shared" si="3"/>
        <v>0.05185917546210034</v>
      </c>
      <c r="J8" s="94">
        <f t="shared" si="4"/>
        <v>2</v>
      </c>
      <c r="K8" s="96">
        <f>'22年度速報値(H23.5照会)'!G8</f>
        <v>0.3169041435055951</v>
      </c>
      <c r="L8" t="s">
        <v>63</v>
      </c>
      <c r="M8" t="s">
        <v>70</v>
      </c>
    </row>
    <row r="9" spans="1:13" ht="18" customHeight="1">
      <c r="A9" s="140">
        <v>280040</v>
      </c>
      <c r="B9" s="154" t="s">
        <v>36</v>
      </c>
      <c r="C9" s="159">
        <v>52687</v>
      </c>
      <c r="D9" s="159">
        <v>11608</v>
      </c>
      <c r="E9" s="5">
        <f t="shared" si="0"/>
        <v>0.22032000303680224</v>
      </c>
      <c r="F9" s="25">
        <f t="shared" si="1"/>
        <v>39</v>
      </c>
      <c r="G9" s="26">
        <f>'22年度法定報告値'!F9/'22年度法定報告値'!C9</f>
        <v>0.1705375339673913</v>
      </c>
      <c r="H9" s="25">
        <f t="shared" si="2"/>
        <v>40</v>
      </c>
      <c r="I9" s="26">
        <f t="shared" si="3"/>
        <v>0.049782469069410945</v>
      </c>
      <c r="J9" s="94">
        <f t="shared" si="4"/>
        <v>3</v>
      </c>
      <c r="K9" s="96">
        <f>'22年度速報値(H23.5照会)'!G9</f>
        <v>0.1604978646454542</v>
      </c>
      <c r="L9" t="s">
        <v>63</v>
      </c>
      <c r="M9" t="s">
        <v>71</v>
      </c>
    </row>
    <row r="10" spans="1:13" ht="18" customHeight="1">
      <c r="A10" s="140">
        <v>280057</v>
      </c>
      <c r="B10" s="154" t="s">
        <v>19</v>
      </c>
      <c r="C10" s="159">
        <v>70953</v>
      </c>
      <c r="D10" s="159">
        <v>23000</v>
      </c>
      <c r="E10" s="5">
        <f t="shared" si="0"/>
        <v>0.3241582455991995</v>
      </c>
      <c r="F10" s="25">
        <f t="shared" si="1"/>
        <v>22</v>
      </c>
      <c r="G10" s="26">
        <f>'22年度法定報告値'!F10/'22年度法定報告値'!C10</f>
        <v>0.30096426881211547</v>
      </c>
      <c r="H10" s="25">
        <f t="shared" si="2"/>
        <v>28</v>
      </c>
      <c r="I10" s="26">
        <f t="shared" si="3"/>
        <v>0.023193976787084014</v>
      </c>
      <c r="J10" s="94">
        <f t="shared" si="4"/>
        <v>10</v>
      </c>
      <c r="K10" s="96">
        <f>'22年度速報値(H23.5照会)'!G10</f>
        <v>0.3118657749077491</v>
      </c>
      <c r="L10" t="s">
        <v>63</v>
      </c>
      <c r="M10" t="s">
        <v>70</v>
      </c>
    </row>
    <row r="11" spans="1:13" ht="18" customHeight="1">
      <c r="A11" s="140">
        <v>280065</v>
      </c>
      <c r="B11" s="154" t="s">
        <v>13</v>
      </c>
      <c r="C11" s="159">
        <v>9687</v>
      </c>
      <c r="D11" s="159">
        <v>2675</v>
      </c>
      <c r="E11" s="5">
        <f t="shared" si="0"/>
        <v>0.27614328481470013</v>
      </c>
      <c r="F11" s="25">
        <f t="shared" si="1"/>
        <v>31</v>
      </c>
      <c r="G11" s="26">
        <f>'22年度法定報告値'!F11/'22年度法定報告値'!C11</f>
        <v>0.24930719490916556</v>
      </c>
      <c r="H11" s="25">
        <f t="shared" si="2"/>
        <v>37</v>
      </c>
      <c r="I11" s="26">
        <f t="shared" si="3"/>
        <v>0.02683608990553457</v>
      </c>
      <c r="J11" s="94">
        <f t="shared" si="4"/>
        <v>9</v>
      </c>
      <c r="K11" s="96">
        <f>'22年度速報値(H23.5照会)'!G11</f>
        <v>0.2482638888888889</v>
      </c>
      <c r="L11" t="s">
        <v>63</v>
      </c>
      <c r="M11" t="s">
        <v>72</v>
      </c>
    </row>
    <row r="12" spans="1:13" ht="18" customHeight="1">
      <c r="A12" s="140">
        <v>280073</v>
      </c>
      <c r="B12" s="154" t="s">
        <v>39</v>
      </c>
      <c r="C12" s="159">
        <v>17056</v>
      </c>
      <c r="D12" s="159">
        <v>5976</v>
      </c>
      <c r="E12" s="5">
        <f t="shared" si="0"/>
        <v>0.350375234521576</v>
      </c>
      <c r="F12" s="25">
        <f t="shared" si="1"/>
        <v>17</v>
      </c>
      <c r="G12" s="26">
        <f>'22年度法定報告値'!F12/'22年度法定報告値'!C12</f>
        <v>0.3554983837984036</v>
      </c>
      <c r="H12" s="25">
        <f t="shared" si="2"/>
        <v>13</v>
      </c>
      <c r="I12" s="26">
        <f t="shared" si="3"/>
        <v>-0.00512314927682761</v>
      </c>
      <c r="J12" s="94">
        <f t="shared" si="4"/>
        <v>22</v>
      </c>
      <c r="K12" s="96">
        <f>'22年度速報値(H23.5照会)'!G12</f>
        <v>0.3567720622935347</v>
      </c>
      <c r="L12" t="s">
        <v>63</v>
      </c>
      <c r="M12" t="s">
        <v>70</v>
      </c>
    </row>
    <row r="13" spans="1:13" ht="18" customHeight="1">
      <c r="A13" s="140">
        <v>280081</v>
      </c>
      <c r="B13" s="154" t="s">
        <v>28</v>
      </c>
      <c r="C13" s="159">
        <v>32964</v>
      </c>
      <c r="D13" s="159">
        <v>8949</v>
      </c>
      <c r="E13" s="5">
        <f t="shared" si="0"/>
        <v>0.2714779759737896</v>
      </c>
      <c r="F13" s="25">
        <f t="shared" si="1"/>
        <v>32</v>
      </c>
      <c r="G13" s="26">
        <f>'22年度法定報告値'!F13/'22年度法定報告値'!C13</f>
        <v>0.27483969465648855</v>
      </c>
      <c r="H13" s="25">
        <f t="shared" si="2"/>
        <v>33</v>
      </c>
      <c r="I13" s="26">
        <f t="shared" si="3"/>
        <v>-0.0033617186826989665</v>
      </c>
      <c r="J13" s="94">
        <f t="shared" si="4"/>
        <v>20</v>
      </c>
      <c r="K13" s="96">
        <f>'22年度速報値(H23.5照会)'!G13</f>
        <v>0.2731078106105237</v>
      </c>
      <c r="L13" t="s">
        <v>63</v>
      </c>
      <c r="M13" t="s">
        <v>73</v>
      </c>
    </row>
    <row r="14" spans="1:13" ht="18" customHeight="1">
      <c r="A14" s="140">
        <v>280099</v>
      </c>
      <c r="B14" s="154" t="s">
        <v>30</v>
      </c>
      <c r="C14" s="159">
        <v>6798</v>
      </c>
      <c r="D14" s="159">
        <v>3034</v>
      </c>
      <c r="E14" s="5">
        <f t="shared" si="0"/>
        <v>0.4463077375698735</v>
      </c>
      <c r="F14" s="25">
        <f t="shared" si="1"/>
        <v>1</v>
      </c>
      <c r="G14" s="26">
        <f>'22年度法定報告値'!F14/'22年度法定報告値'!C14</f>
        <v>0.43370644805297176</v>
      </c>
      <c r="H14" s="25">
        <f t="shared" si="2"/>
        <v>3</v>
      </c>
      <c r="I14" s="26">
        <f t="shared" si="3"/>
        <v>0.01260128951690176</v>
      </c>
      <c r="J14" s="94">
        <f t="shared" si="4"/>
        <v>11</v>
      </c>
      <c r="K14" s="96">
        <f>'22年度速報値(H23.5照会)'!G14</f>
        <v>0.44494742990654207</v>
      </c>
      <c r="L14" t="s">
        <v>63</v>
      </c>
      <c r="M14" t="s">
        <v>74</v>
      </c>
    </row>
    <row r="15" spans="1:13" ht="18" customHeight="1">
      <c r="A15" s="140">
        <v>280115</v>
      </c>
      <c r="B15" s="154" t="s">
        <v>33</v>
      </c>
      <c r="C15" s="159">
        <v>49871</v>
      </c>
      <c r="D15" s="159">
        <v>16591</v>
      </c>
      <c r="E15" s="5">
        <f t="shared" si="0"/>
        <v>0.33267831003990295</v>
      </c>
      <c r="F15" s="25">
        <f t="shared" si="1"/>
        <v>20</v>
      </c>
      <c r="G15" s="26">
        <f>'22年度法定報告値'!F15/'22年度法定報告値'!C15</f>
        <v>0.3386616150866289</v>
      </c>
      <c r="H15" s="25">
        <f t="shared" si="2"/>
        <v>17</v>
      </c>
      <c r="I15" s="26">
        <f t="shared" si="3"/>
        <v>-0.005983305046725951</v>
      </c>
      <c r="J15" s="94">
        <f t="shared" si="4"/>
        <v>24</v>
      </c>
      <c r="K15" s="96">
        <f>'22年度速報値(H23.5照会)'!G15</f>
        <v>0.3464684014869889</v>
      </c>
      <c r="L15" t="s">
        <v>63</v>
      </c>
      <c r="M15" t="s">
        <v>71</v>
      </c>
    </row>
    <row r="16" spans="1:13" ht="18" customHeight="1">
      <c r="A16" s="141">
        <v>280131</v>
      </c>
      <c r="B16" s="155" t="s">
        <v>31</v>
      </c>
      <c r="C16" s="159">
        <v>9395</v>
      </c>
      <c r="D16" s="180">
        <v>3182</v>
      </c>
      <c r="E16" s="181">
        <f t="shared" si="0"/>
        <v>0.3386907929749867</v>
      </c>
      <c r="F16" s="115">
        <f t="shared" si="1"/>
        <v>19</v>
      </c>
      <c r="G16" s="26">
        <f>'22年度法定報告値'!F16/'22年度法定報告値'!C16</f>
        <v>0.3400022996435553</v>
      </c>
      <c r="H16" s="115">
        <f t="shared" si="2"/>
        <v>16</v>
      </c>
      <c r="I16" s="116">
        <f t="shared" si="3"/>
        <v>-0.0013115066685685517</v>
      </c>
      <c r="J16" s="117">
        <f t="shared" si="4"/>
        <v>19</v>
      </c>
      <c r="K16" s="118">
        <f>'22年度速報値(H23.5照会)'!G16</f>
        <v>0.34480547242411286</v>
      </c>
      <c r="L16" t="s">
        <v>63</v>
      </c>
      <c r="M16" t="s">
        <v>74</v>
      </c>
    </row>
    <row r="17" spans="1:13" ht="18" customHeight="1">
      <c r="A17" s="140">
        <v>280149</v>
      </c>
      <c r="B17" s="154" t="s">
        <v>21</v>
      </c>
      <c r="C17" s="159">
        <v>9163</v>
      </c>
      <c r="D17" s="159">
        <v>2913</v>
      </c>
      <c r="E17" s="5">
        <f t="shared" si="0"/>
        <v>0.317908981774528</v>
      </c>
      <c r="F17" s="25">
        <f t="shared" si="1"/>
        <v>25</v>
      </c>
      <c r="G17" s="26">
        <f>'22年度法定報告値'!F17/'22年度法定報告値'!C17</f>
        <v>0.3257317503232632</v>
      </c>
      <c r="H17" s="25">
        <f t="shared" si="2"/>
        <v>23</v>
      </c>
      <c r="I17" s="26">
        <f t="shared" si="3"/>
        <v>-0.007822768548735204</v>
      </c>
      <c r="J17" s="94">
        <f t="shared" si="4"/>
        <v>25</v>
      </c>
      <c r="K17" s="96">
        <f>'22年度速報値(H23.5照会)'!G17</f>
        <v>0.3116758826031476</v>
      </c>
      <c r="L17" t="s">
        <v>63</v>
      </c>
      <c r="M17" t="s">
        <v>75</v>
      </c>
    </row>
    <row r="18" spans="1:13" ht="18" customHeight="1">
      <c r="A18" s="140">
        <v>280156</v>
      </c>
      <c r="B18" s="154" t="s">
        <v>20</v>
      </c>
      <c r="C18" s="159">
        <v>40425</v>
      </c>
      <c r="D18" s="159">
        <v>14412</v>
      </c>
      <c r="E18" s="5">
        <f t="shared" si="0"/>
        <v>0.3565120593692022</v>
      </c>
      <c r="F18" s="25">
        <f t="shared" si="1"/>
        <v>13</v>
      </c>
      <c r="G18" s="26">
        <f>'22年度法定報告値'!F18/'22年度法定報告値'!C18</f>
        <v>0.357359696961556</v>
      </c>
      <c r="H18" s="25">
        <f t="shared" si="2"/>
        <v>11</v>
      </c>
      <c r="I18" s="26">
        <f t="shared" si="3"/>
        <v>-0.0008476375923537893</v>
      </c>
      <c r="J18" s="94">
        <f t="shared" si="4"/>
        <v>18</v>
      </c>
      <c r="K18" s="96">
        <f>'22年度速報値(H23.5照会)'!G18</f>
        <v>0.3513080230270349</v>
      </c>
      <c r="L18" t="s">
        <v>63</v>
      </c>
      <c r="M18" t="s">
        <v>73</v>
      </c>
    </row>
    <row r="19" spans="1:13" ht="18" customHeight="1">
      <c r="A19" s="140">
        <v>280164</v>
      </c>
      <c r="B19" s="154" t="s">
        <v>46</v>
      </c>
      <c r="C19" s="159">
        <v>15186</v>
      </c>
      <c r="D19" s="159">
        <v>3640</v>
      </c>
      <c r="E19" s="5">
        <f t="shared" si="0"/>
        <v>0.2396944554194653</v>
      </c>
      <c r="F19" s="25">
        <f t="shared" si="1"/>
        <v>38</v>
      </c>
      <c r="G19" s="26">
        <f>'22年度法定報告値'!F19/'22年度法定報告値'!C19</f>
        <v>0.20912693340150837</v>
      </c>
      <c r="H19" s="25">
        <f t="shared" si="2"/>
        <v>39</v>
      </c>
      <c r="I19" s="26">
        <f t="shared" si="3"/>
        <v>0.030567522017956927</v>
      </c>
      <c r="J19" s="94">
        <f t="shared" si="4"/>
        <v>8</v>
      </c>
      <c r="K19" s="96">
        <f>'22年度速報値(H23.5照会)'!G19</f>
        <v>0.23231835996382272</v>
      </c>
      <c r="L19" t="s">
        <v>63</v>
      </c>
      <c r="M19" t="s">
        <v>75</v>
      </c>
    </row>
    <row r="20" spans="1:13" ht="18" customHeight="1">
      <c r="A20" s="140">
        <v>280172</v>
      </c>
      <c r="B20" s="154" t="s">
        <v>22</v>
      </c>
      <c r="C20" s="159">
        <v>17264</v>
      </c>
      <c r="D20" s="159">
        <v>2182</v>
      </c>
      <c r="E20" s="5">
        <f t="shared" si="0"/>
        <v>0.12639017608897127</v>
      </c>
      <c r="F20" s="25">
        <f t="shared" si="1"/>
        <v>41</v>
      </c>
      <c r="G20" s="26">
        <f>'22年度法定報告値'!F20/'22年度法定報告値'!C20</f>
        <v>0.1318552371541502</v>
      </c>
      <c r="H20" s="25">
        <f t="shared" si="2"/>
        <v>41</v>
      </c>
      <c r="I20" s="26">
        <f t="shared" si="3"/>
        <v>-0.005465061065178939</v>
      </c>
      <c r="J20" s="94">
        <f t="shared" si="4"/>
        <v>23</v>
      </c>
      <c r="K20" s="96">
        <f>'22年度速報値(H23.5照会)'!G20</f>
        <v>0.12628532725817376</v>
      </c>
      <c r="L20" t="s">
        <v>63</v>
      </c>
      <c r="M20" t="s">
        <v>71</v>
      </c>
    </row>
    <row r="21" spans="1:13" ht="18" customHeight="1">
      <c r="A21" s="140">
        <v>280180</v>
      </c>
      <c r="B21" s="154" t="s">
        <v>37</v>
      </c>
      <c r="C21" s="159">
        <v>32332</v>
      </c>
      <c r="D21" s="159">
        <v>9968</v>
      </c>
      <c r="E21" s="5">
        <f t="shared" si="0"/>
        <v>0.3083013732525053</v>
      </c>
      <c r="F21" s="25">
        <f t="shared" si="1"/>
        <v>28</v>
      </c>
      <c r="G21" s="26">
        <f>'22年度法定報告値'!F21/'22年度法定報告値'!C21</f>
        <v>0.3367315094143348</v>
      </c>
      <c r="H21" s="25">
        <f t="shared" si="2"/>
        <v>18</v>
      </c>
      <c r="I21" s="26">
        <f t="shared" si="3"/>
        <v>-0.02843013616182949</v>
      </c>
      <c r="J21" s="94">
        <f t="shared" si="4"/>
        <v>36</v>
      </c>
      <c r="K21" s="96">
        <f>'22年度速報値(H23.5照会)'!G21</f>
        <v>0.31658937076961646</v>
      </c>
      <c r="L21" t="s">
        <v>63</v>
      </c>
      <c r="M21" t="s">
        <v>73</v>
      </c>
    </row>
    <row r="22" spans="1:13" ht="18" customHeight="1">
      <c r="A22" s="140">
        <v>280198</v>
      </c>
      <c r="B22" s="154" t="s">
        <v>12</v>
      </c>
      <c r="C22" s="159">
        <v>9156</v>
      </c>
      <c r="D22" s="159">
        <v>1918</v>
      </c>
      <c r="E22" s="5">
        <f t="shared" si="0"/>
        <v>0.20948012232415902</v>
      </c>
      <c r="F22" s="25">
        <f t="shared" si="1"/>
        <v>40</v>
      </c>
      <c r="G22" s="26">
        <f>'22年度法定報告値'!F22/'22年度法定報告値'!C22</f>
        <v>0.23223590715300804</v>
      </c>
      <c r="H22" s="25">
        <f t="shared" si="2"/>
        <v>38</v>
      </c>
      <c r="I22" s="26">
        <f t="shared" si="3"/>
        <v>-0.02275578482884902</v>
      </c>
      <c r="J22" s="94">
        <f t="shared" si="4"/>
        <v>34</v>
      </c>
      <c r="K22" s="96">
        <f>'22年度速報値(H23.5照会)'!G22</f>
        <v>0.20910368688506867</v>
      </c>
      <c r="L22" t="s">
        <v>63</v>
      </c>
      <c r="M22" t="s">
        <v>75</v>
      </c>
    </row>
    <row r="23" spans="1:13" ht="18" customHeight="1">
      <c r="A23" s="140">
        <v>280206</v>
      </c>
      <c r="B23" s="154" t="s">
        <v>23</v>
      </c>
      <c r="C23" s="159">
        <v>15215</v>
      </c>
      <c r="D23" s="159">
        <v>4733</v>
      </c>
      <c r="E23" s="5">
        <f t="shared" si="0"/>
        <v>0.31107459743674004</v>
      </c>
      <c r="F23" s="25">
        <f t="shared" si="1"/>
        <v>27</v>
      </c>
      <c r="G23" s="26">
        <f>'22年度法定報告値'!F23/'22年度法定報告値'!C23</f>
        <v>0.32109685979655017</v>
      </c>
      <c r="H23" s="25">
        <f t="shared" si="2"/>
        <v>25</v>
      </c>
      <c r="I23" s="26">
        <f t="shared" si="3"/>
        <v>-0.01002226235981013</v>
      </c>
      <c r="J23" s="94">
        <f t="shared" si="4"/>
        <v>27</v>
      </c>
      <c r="K23" s="96">
        <f>'22年度速報値(H23.5照会)'!G23</f>
        <v>0.31592459968921016</v>
      </c>
      <c r="L23" t="s">
        <v>63</v>
      </c>
      <c r="M23" t="s">
        <v>73</v>
      </c>
    </row>
    <row r="24" spans="1:13" ht="18" customHeight="1">
      <c r="A24" s="140">
        <v>280214</v>
      </c>
      <c r="B24" s="154" t="s">
        <v>32</v>
      </c>
      <c r="C24" s="159">
        <v>8972</v>
      </c>
      <c r="D24" s="159">
        <v>2378</v>
      </c>
      <c r="E24" s="5">
        <f t="shared" si="0"/>
        <v>0.26504681230494875</v>
      </c>
      <c r="F24" s="25">
        <f t="shared" si="1"/>
        <v>34</v>
      </c>
      <c r="G24" s="26">
        <f>'22年度法定報告値'!F24/'22年度法定報告値'!C24</f>
        <v>0.2977541954590326</v>
      </c>
      <c r="H24" s="25">
        <f t="shared" si="2"/>
        <v>30</v>
      </c>
      <c r="I24" s="26">
        <f t="shared" si="3"/>
        <v>-0.032707383154083836</v>
      </c>
      <c r="J24" s="94">
        <f t="shared" si="4"/>
        <v>39</v>
      </c>
      <c r="K24" s="96">
        <f>'22年度速報値(H23.5照会)'!G24</f>
        <v>0.29754879709487064</v>
      </c>
      <c r="L24" t="s">
        <v>63</v>
      </c>
      <c r="M24" t="s">
        <v>75</v>
      </c>
    </row>
    <row r="25" spans="1:13" ht="18" customHeight="1">
      <c r="A25" s="140">
        <v>280222</v>
      </c>
      <c r="B25" s="154" t="s">
        <v>29</v>
      </c>
      <c r="C25" s="159">
        <v>5362</v>
      </c>
      <c r="D25" s="159">
        <v>2161</v>
      </c>
      <c r="E25" s="5">
        <f t="shared" si="0"/>
        <v>0.4030212607236106</v>
      </c>
      <c r="F25" s="25">
        <f t="shared" si="1"/>
        <v>5</v>
      </c>
      <c r="G25" s="26">
        <f>'22年度法定報告値'!F25/'22年度法定報告値'!C25</f>
        <v>0.3994525163192251</v>
      </c>
      <c r="H25" s="25">
        <f t="shared" si="2"/>
        <v>5</v>
      </c>
      <c r="I25" s="26">
        <f t="shared" si="3"/>
        <v>0.003568744404385482</v>
      </c>
      <c r="J25" s="94">
        <f t="shared" si="4"/>
        <v>17</v>
      </c>
      <c r="K25" s="96">
        <f>'22年度速報値(H23.5照会)'!G26</f>
        <v>0.31606685740099383</v>
      </c>
      <c r="L25" t="s">
        <v>64</v>
      </c>
      <c r="M25" t="s">
        <v>73</v>
      </c>
    </row>
    <row r="26" spans="1:13" ht="18" customHeight="1">
      <c r="A26" s="140">
        <v>280248</v>
      </c>
      <c r="B26" s="154" t="s">
        <v>45</v>
      </c>
      <c r="C26" s="159">
        <v>6014</v>
      </c>
      <c r="D26" s="159">
        <v>1942</v>
      </c>
      <c r="E26" s="5">
        <f t="shared" si="0"/>
        <v>0.322913202527436</v>
      </c>
      <c r="F26" s="25">
        <f t="shared" si="1"/>
        <v>24</v>
      </c>
      <c r="G26" s="26">
        <f>'22年度法定報告値'!F26/'22年度法定報告値'!C26</f>
        <v>0.3279406808223795</v>
      </c>
      <c r="H26" s="25">
        <f t="shared" si="2"/>
        <v>22</v>
      </c>
      <c r="I26" s="26">
        <f t="shared" si="3"/>
        <v>-0.005027478294943488</v>
      </c>
      <c r="J26" s="94">
        <f t="shared" si="4"/>
        <v>21</v>
      </c>
      <c r="K26" s="96">
        <f>'22年度速報値(H23.5照会)'!G34</f>
        <v>0.2909043894240093</v>
      </c>
      <c r="L26" t="s">
        <v>63</v>
      </c>
      <c r="M26" t="s">
        <v>75</v>
      </c>
    </row>
    <row r="27" spans="1:13" ht="18" customHeight="1">
      <c r="A27" s="140">
        <v>280271</v>
      </c>
      <c r="B27" s="154" t="s">
        <v>50</v>
      </c>
      <c r="C27" s="159">
        <v>4689</v>
      </c>
      <c r="D27" s="159">
        <v>1593</v>
      </c>
      <c r="E27" s="5">
        <f t="shared" si="0"/>
        <v>0.3397312859884837</v>
      </c>
      <c r="F27" s="25">
        <f t="shared" si="1"/>
        <v>18</v>
      </c>
      <c r="G27" s="26">
        <f>'22年度法定報告値'!F27/'22年度法定報告値'!C27</f>
        <v>0.33102493074792244</v>
      </c>
      <c r="H27" s="25">
        <f t="shared" si="2"/>
        <v>20</v>
      </c>
      <c r="I27" s="26">
        <f t="shared" si="3"/>
        <v>0.008706355240561237</v>
      </c>
      <c r="J27" s="94">
        <f t="shared" si="4"/>
        <v>12</v>
      </c>
      <c r="K27" s="96">
        <f>'22年度速報値(H23.5照会)'!G37</f>
        <v>0.3906810035842294</v>
      </c>
      <c r="L27" t="s">
        <v>64</v>
      </c>
      <c r="M27" t="s">
        <v>75</v>
      </c>
    </row>
    <row r="28" spans="1:13" ht="18" customHeight="1">
      <c r="A28" s="140">
        <v>280313</v>
      </c>
      <c r="B28" s="154" t="s">
        <v>11</v>
      </c>
      <c r="C28" s="159">
        <v>6324</v>
      </c>
      <c r="D28" s="159">
        <v>1710</v>
      </c>
      <c r="E28" s="5">
        <f t="shared" si="0"/>
        <v>0.2703984819734345</v>
      </c>
      <c r="F28" s="25">
        <f t="shared" si="1"/>
        <v>33</v>
      </c>
      <c r="G28" s="26">
        <f>'22年度法定報告値'!F28/'22年度法定報告値'!C28</f>
        <v>0.3008989952406134</v>
      </c>
      <c r="H28" s="25">
        <f t="shared" si="2"/>
        <v>29</v>
      </c>
      <c r="I28" s="26">
        <f t="shared" si="3"/>
        <v>-0.030500513267178897</v>
      </c>
      <c r="J28" s="94">
        <f t="shared" si="4"/>
        <v>37</v>
      </c>
      <c r="K28" s="96">
        <f>'22年度速報値(H23.5照会)'!G40</f>
        <v>0.35774698578369624</v>
      </c>
      <c r="L28" t="s">
        <v>64</v>
      </c>
      <c r="M28" t="s">
        <v>71</v>
      </c>
    </row>
    <row r="29" spans="1:13" ht="18" customHeight="1">
      <c r="A29" s="140">
        <v>280321</v>
      </c>
      <c r="B29" s="154" t="s">
        <v>41</v>
      </c>
      <c r="C29" s="159">
        <v>6465</v>
      </c>
      <c r="D29" s="159">
        <v>1859</v>
      </c>
      <c r="E29" s="5">
        <f t="shared" si="0"/>
        <v>0.28754833720030937</v>
      </c>
      <c r="F29" s="25">
        <f t="shared" si="1"/>
        <v>30</v>
      </c>
      <c r="G29" s="26">
        <f>'22年度法定報告値'!F29/'22年度法定報告値'!C29</f>
        <v>0.31969949916527546</v>
      </c>
      <c r="H29" s="25">
        <f t="shared" si="2"/>
        <v>26</v>
      </c>
      <c r="I29" s="26">
        <f t="shared" si="3"/>
        <v>-0.03215116196496609</v>
      </c>
      <c r="J29" s="94">
        <f t="shared" si="4"/>
        <v>38</v>
      </c>
      <c r="K29" s="96">
        <f>'22年度速報値(H23.5照会)'!G41</f>
        <v>0.253840063341251</v>
      </c>
      <c r="L29" t="s">
        <v>64</v>
      </c>
      <c r="M29" t="s">
        <v>71</v>
      </c>
    </row>
    <row r="30" spans="1:13" ht="18" customHeight="1">
      <c r="A30" s="140">
        <v>280370</v>
      </c>
      <c r="B30" s="154" t="s">
        <v>16</v>
      </c>
      <c r="C30" s="159">
        <v>2750</v>
      </c>
      <c r="D30" s="159">
        <v>1100</v>
      </c>
      <c r="E30" s="5">
        <f t="shared" si="0"/>
        <v>0.4</v>
      </c>
      <c r="F30" s="25">
        <f t="shared" si="1"/>
        <v>6</v>
      </c>
      <c r="G30" s="26">
        <f>'22年度法定報告値'!F30/'22年度法定報告値'!C30</f>
        <v>0.4504726674886971</v>
      </c>
      <c r="H30" s="25">
        <f t="shared" si="2"/>
        <v>2</v>
      </c>
      <c r="I30" s="26">
        <f t="shared" si="3"/>
        <v>-0.050472667488697054</v>
      </c>
      <c r="J30" s="94">
        <f t="shared" si="4"/>
        <v>41</v>
      </c>
      <c r="K30" s="96">
        <f>'22年度速報値(H23.5照会)'!G42</f>
        <v>0.42589293289216934</v>
      </c>
      <c r="L30" t="s">
        <v>64</v>
      </c>
      <c r="M30" t="s">
        <v>69</v>
      </c>
    </row>
    <row r="31" spans="1:13" ht="18" customHeight="1">
      <c r="A31" s="140">
        <v>280396</v>
      </c>
      <c r="B31" s="154" t="s">
        <v>24</v>
      </c>
      <c r="C31" s="159">
        <v>3235</v>
      </c>
      <c r="D31" s="159">
        <v>1253</v>
      </c>
      <c r="E31" s="5">
        <f t="shared" si="0"/>
        <v>0.38732612055641424</v>
      </c>
      <c r="F31" s="25">
        <f t="shared" si="1"/>
        <v>8</v>
      </c>
      <c r="G31" s="26">
        <f>'22年度法定報告値'!F31/'22年度法定報告値'!C31</f>
        <v>0.35630043451272503</v>
      </c>
      <c r="H31" s="25">
        <f t="shared" si="2"/>
        <v>12</v>
      </c>
      <c r="I31" s="26">
        <f t="shared" si="3"/>
        <v>0.031025686043689216</v>
      </c>
      <c r="J31" s="94">
        <f t="shared" si="4"/>
        <v>6</v>
      </c>
      <c r="K31" s="96">
        <f>'22年度速報値(H23.5照会)'!G43</f>
        <v>0.3698848321489831</v>
      </c>
      <c r="L31" t="s">
        <v>64</v>
      </c>
      <c r="M31" t="s">
        <v>69</v>
      </c>
    </row>
    <row r="32" spans="1:13" ht="18" customHeight="1">
      <c r="A32" s="140">
        <v>280404</v>
      </c>
      <c r="B32" s="154" t="s">
        <v>38</v>
      </c>
      <c r="C32" s="159">
        <v>2308</v>
      </c>
      <c r="D32" s="159">
        <v>948</v>
      </c>
      <c r="E32" s="5">
        <f t="shared" si="0"/>
        <v>0.41074523396880414</v>
      </c>
      <c r="F32" s="25">
        <f t="shared" si="1"/>
        <v>3</v>
      </c>
      <c r="G32" s="26">
        <f>'22年度法定報告値'!F32/'22年度法定報告値'!C32</f>
        <v>0.42006563525550866</v>
      </c>
      <c r="H32" s="25">
        <f t="shared" si="2"/>
        <v>4</v>
      </c>
      <c r="I32" s="26">
        <f t="shared" si="3"/>
        <v>-0.009320401286704527</v>
      </c>
      <c r="J32" s="94">
        <f t="shared" si="4"/>
        <v>26</v>
      </c>
      <c r="K32" s="96">
        <f>'22年度速報値(H23.5照会)'!G44</f>
        <v>0.2759574289784631</v>
      </c>
      <c r="L32" t="s">
        <v>64</v>
      </c>
      <c r="M32" t="s">
        <v>69</v>
      </c>
    </row>
    <row r="33" spans="1:13" ht="18" customHeight="1">
      <c r="A33" s="140">
        <v>280420</v>
      </c>
      <c r="B33" s="154" t="s">
        <v>17</v>
      </c>
      <c r="C33" s="159">
        <v>5838</v>
      </c>
      <c r="D33" s="159">
        <v>1428</v>
      </c>
      <c r="E33" s="5">
        <f t="shared" si="0"/>
        <v>0.2446043165467626</v>
      </c>
      <c r="F33" s="25">
        <f t="shared" si="1"/>
        <v>37</v>
      </c>
      <c r="G33" s="26">
        <f>'22年度法定報告値'!F33/'22年度法定報告値'!C33</f>
        <v>0.2609704233520201</v>
      </c>
      <c r="H33" s="25">
        <f t="shared" si="2"/>
        <v>35</v>
      </c>
      <c r="I33" s="26">
        <f t="shared" si="3"/>
        <v>-0.01636610680525749</v>
      </c>
      <c r="J33" s="94">
        <f t="shared" si="4"/>
        <v>31</v>
      </c>
      <c r="K33" s="96">
        <f>'22年度速報値(H23.5照会)'!G45</f>
        <v>0.31616506360533664</v>
      </c>
      <c r="L33" t="s">
        <v>64</v>
      </c>
      <c r="M33" t="s">
        <v>74</v>
      </c>
    </row>
    <row r="34" spans="1:13" ht="18" customHeight="1">
      <c r="A34" s="140">
        <v>280438</v>
      </c>
      <c r="B34" s="154" t="s">
        <v>35</v>
      </c>
      <c r="C34" s="159">
        <v>15511</v>
      </c>
      <c r="D34" s="159">
        <v>5498</v>
      </c>
      <c r="E34" s="5">
        <f t="shared" si="0"/>
        <v>0.35445812649087743</v>
      </c>
      <c r="F34" s="25">
        <f t="shared" si="1"/>
        <v>14</v>
      </c>
      <c r="G34" s="26">
        <f>'22年度法定報告値'!F34/'22年度法定報告値'!C34</f>
        <v>0.3057991513437058</v>
      </c>
      <c r="H34" s="25">
        <f t="shared" si="2"/>
        <v>27</v>
      </c>
      <c r="I34" s="26">
        <f t="shared" si="3"/>
        <v>0.04865897514717166</v>
      </c>
      <c r="J34" s="94">
        <f t="shared" si="4"/>
        <v>4</v>
      </c>
      <c r="K34" s="96">
        <f>'22年度速報値(H23.5照会)'!G46</f>
        <v>0.3273780520816415</v>
      </c>
      <c r="L34" t="s">
        <v>63</v>
      </c>
      <c r="M34" t="s">
        <v>74</v>
      </c>
    </row>
    <row r="35" spans="1:13" ht="18" customHeight="1">
      <c r="A35" s="140">
        <v>280453</v>
      </c>
      <c r="B35" s="154" t="s">
        <v>43</v>
      </c>
      <c r="C35" s="159">
        <v>3486</v>
      </c>
      <c r="D35" s="159">
        <v>1548</v>
      </c>
      <c r="E35" s="5">
        <f t="shared" si="0"/>
        <v>0.4440619621342513</v>
      </c>
      <c r="F35" s="25">
        <f t="shared" si="1"/>
        <v>2</v>
      </c>
      <c r="G35" s="26">
        <f>'22年度法定報告値'!F35/'22年度法定報告値'!C35</f>
        <v>0.48794185662371986</v>
      </c>
      <c r="H35" s="25">
        <f t="shared" si="2"/>
        <v>1</v>
      </c>
      <c r="I35" s="26">
        <f t="shared" si="3"/>
        <v>-0.04387989448946855</v>
      </c>
      <c r="J35" s="94">
        <f t="shared" si="4"/>
        <v>40</v>
      </c>
      <c r="K35" s="96">
        <f>'22年度速報値(H23.5照会)'!G25</f>
        <v>0.4002349716075974</v>
      </c>
      <c r="L35" t="s">
        <v>64</v>
      </c>
      <c r="M35" t="s">
        <v>74</v>
      </c>
    </row>
    <row r="36" spans="1:13" ht="18" customHeight="1">
      <c r="A36" s="140">
        <v>280461</v>
      </c>
      <c r="B36" s="154" t="s">
        <v>42</v>
      </c>
      <c r="C36" s="159">
        <v>3905</v>
      </c>
      <c r="D36" s="159">
        <v>1263</v>
      </c>
      <c r="E36" s="5">
        <f t="shared" si="0"/>
        <v>0.3234314980793854</v>
      </c>
      <c r="F36" s="25">
        <f t="shared" si="1"/>
        <v>23</v>
      </c>
      <c r="G36" s="26">
        <f>'22年度法定報告値'!F36/'22年度法定報告値'!C36</f>
        <v>0.26928471248246844</v>
      </c>
      <c r="H36" s="25">
        <f t="shared" si="2"/>
        <v>34</v>
      </c>
      <c r="I36" s="26">
        <f t="shared" si="3"/>
        <v>0.05414678559691699</v>
      </c>
      <c r="J36" s="94">
        <f t="shared" si="4"/>
        <v>1</v>
      </c>
      <c r="K36" s="96">
        <f>'22年度速報値(H23.5照会)'!G27</f>
        <v>0.3257591845402421</v>
      </c>
      <c r="L36" t="s">
        <v>64</v>
      </c>
      <c r="M36" t="s">
        <v>74</v>
      </c>
    </row>
    <row r="37" spans="1:13" ht="18" customHeight="1">
      <c r="A37" s="140">
        <v>280503</v>
      </c>
      <c r="B37" s="154" t="s">
        <v>18</v>
      </c>
      <c r="C37" s="159">
        <v>8489</v>
      </c>
      <c r="D37" s="159">
        <v>3198</v>
      </c>
      <c r="E37" s="5">
        <f t="shared" si="0"/>
        <v>0.3767228177641654</v>
      </c>
      <c r="F37" s="25">
        <f t="shared" si="1"/>
        <v>10</v>
      </c>
      <c r="G37" s="26">
        <f>'22年度法定報告値'!F37/'22年度法定報告値'!C37</f>
        <v>0.39168716819888644</v>
      </c>
      <c r="H37" s="25">
        <f t="shared" si="2"/>
        <v>7</v>
      </c>
      <c r="I37" s="26">
        <f t="shared" si="3"/>
        <v>-0.014964350434721052</v>
      </c>
      <c r="J37" s="94">
        <f t="shared" si="4"/>
        <v>30</v>
      </c>
      <c r="K37" s="96">
        <f>'22年度速報値(H23.5照会)'!G28</f>
        <v>0.2868369351669941</v>
      </c>
      <c r="L37" t="s">
        <v>63</v>
      </c>
      <c r="M37" t="s">
        <v>74</v>
      </c>
    </row>
    <row r="38" spans="1:13" ht="18" customHeight="1">
      <c r="A38" s="140">
        <v>280578</v>
      </c>
      <c r="B38" s="154" t="s">
        <v>15</v>
      </c>
      <c r="C38" s="159">
        <v>4540</v>
      </c>
      <c r="D38" s="159">
        <v>1602</v>
      </c>
      <c r="E38" s="5">
        <f t="shared" si="0"/>
        <v>0.35286343612334803</v>
      </c>
      <c r="F38" s="25">
        <f t="shared" si="1"/>
        <v>15</v>
      </c>
      <c r="G38" s="26">
        <f>'22年度法定報告値'!F38/'22年度法定報告値'!C38</f>
        <v>0.3489964580873672</v>
      </c>
      <c r="H38" s="25">
        <f t="shared" si="2"/>
        <v>14</v>
      </c>
      <c r="I38" s="26">
        <f t="shared" si="3"/>
        <v>0.0038669780359808503</v>
      </c>
      <c r="J38" s="94">
        <f t="shared" si="4"/>
        <v>16</v>
      </c>
      <c r="K38" s="96">
        <f>'22年度速報値(H23.5照会)'!G29</f>
        <v>0.31748785565579457</v>
      </c>
      <c r="L38" t="s">
        <v>64</v>
      </c>
      <c r="M38" t="s">
        <v>76</v>
      </c>
    </row>
    <row r="39" spans="1:13" ht="18" customHeight="1">
      <c r="A39" s="140">
        <v>280628</v>
      </c>
      <c r="B39" s="154" t="s">
        <v>44</v>
      </c>
      <c r="C39" s="159">
        <v>3476</v>
      </c>
      <c r="D39" s="159">
        <v>1271</v>
      </c>
      <c r="E39" s="5">
        <f t="shared" si="0"/>
        <v>0.36565017261219795</v>
      </c>
      <c r="F39" s="25">
        <f t="shared" si="1"/>
        <v>12</v>
      </c>
      <c r="G39" s="26">
        <f>'22年度法定報告値'!F39/'22年度法定報告値'!C39</f>
        <v>0.38514789175582126</v>
      </c>
      <c r="H39" s="25">
        <f t="shared" si="2"/>
        <v>8</v>
      </c>
      <c r="I39" s="26">
        <f t="shared" si="3"/>
        <v>-0.019497719143623304</v>
      </c>
      <c r="J39" s="94">
        <f t="shared" si="4"/>
        <v>32</v>
      </c>
      <c r="K39" s="96">
        <f>'22年度速報値(H23.5照会)'!G30</f>
        <v>0.4784</v>
      </c>
      <c r="L39" t="s">
        <v>64</v>
      </c>
      <c r="M39" t="s">
        <v>76</v>
      </c>
    </row>
    <row r="40" spans="1:13" ht="18" customHeight="1">
      <c r="A40" s="140">
        <v>280651</v>
      </c>
      <c r="B40" s="154" t="s">
        <v>48</v>
      </c>
      <c r="C40" s="159">
        <v>5039</v>
      </c>
      <c r="D40" s="159">
        <v>2003</v>
      </c>
      <c r="E40" s="5">
        <f t="shared" si="0"/>
        <v>0.3974995038698154</v>
      </c>
      <c r="F40" s="25">
        <f t="shared" si="1"/>
        <v>7</v>
      </c>
      <c r="G40" s="26">
        <f>'22年度法定報告値'!F40/'22年度法定報告値'!C40</f>
        <v>0.3665158371040724</v>
      </c>
      <c r="H40" s="25">
        <f t="shared" si="2"/>
        <v>10</v>
      </c>
      <c r="I40" s="26">
        <f t="shared" si="3"/>
        <v>0.030983666765743045</v>
      </c>
      <c r="J40" s="94">
        <f t="shared" si="4"/>
        <v>7</v>
      </c>
      <c r="K40" s="96">
        <f>'22年度速報値(H23.5照会)'!G31</f>
        <v>0.3906595140422846</v>
      </c>
      <c r="L40" t="s">
        <v>63</v>
      </c>
      <c r="M40" t="s">
        <v>76</v>
      </c>
    </row>
    <row r="41" spans="1:13" ht="18" customHeight="1">
      <c r="A41" s="140">
        <v>280701</v>
      </c>
      <c r="B41" s="154" t="s">
        <v>47</v>
      </c>
      <c r="C41" s="159">
        <v>6334</v>
      </c>
      <c r="D41" s="159">
        <v>1629</v>
      </c>
      <c r="E41" s="5">
        <f t="shared" si="0"/>
        <v>0.2571834543732239</v>
      </c>
      <c r="F41" s="25">
        <f t="shared" si="1"/>
        <v>35</v>
      </c>
      <c r="G41" s="26">
        <f>'22年度法定報告値'!F41/'22年度法定報告値'!C41</f>
        <v>0.25030355594102344</v>
      </c>
      <c r="H41" s="25">
        <f t="shared" si="2"/>
        <v>36</v>
      </c>
      <c r="I41" s="26">
        <f t="shared" si="3"/>
        <v>0.0068798984322004375</v>
      </c>
      <c r="J41" s="94">
        <f t="shared" si="4"/>
        <v>14</v>
      </c>
      <c r="K41" s="96">
        <f>'22年度速報値(H23.5照会)'!G32</f>
        <v>0.39168110918544197</v>
      </c>
      <c r="L41" t="s">
        <v>63</v>
      </c>
      <c r="M41" t="s">
        <v>76</v>
      </c>
    </row>
    <row r="42" spans="1:13" ht="18" customHeight="1">
      <c r="A42" s="140">
        <v>280735</v>
      </c>
      <c r="B42" s="154" t="s">
        <v>27</v>
      </c>
      <c r="C42" s="159">
        <v>11662</v>
      </c>
      <c r="D42" s="159">
        <v>4724</v>
      </c>
      <c r="E42" s="5">
        <f t="shared" si="0"/>
        <v>0.40507631624078205</v>
      </c>
      <c r="F42" s="25">
        <f t="shared" si="1"/>
        <v>4</v>
      </c>
      <c r="G42" s="26">
        <f>'22年度法定報告値'!F42/'22年度法定報告値'!C42</f>
        <v>0.3969562999489883</v>
      </c>
      <c r="H42" s="25">
        <f t="shared" si="2"/>
        <v>6</v>
      </c>
      <c r="I42" s="26">
        <f t="shared" si="3"/>
        <v>0.008120016291793763</v>
      </c>
      <c r="J42" s="94">
        <f t="shared" si="4"/>
        <v>13</v>
      </c>
      <c r="K42" s="96">
        <f>'22年度速報値(H23.5照会)'!G33</f>
        <v>0.25246132208157523</v>
      </c>
      <c r="L42" t="s">
        <v>63</v>
      </c>
      <c r="M42" t="s">
        <v>77</v>
      </c>
    </row>
    <row r="43" spans="1:13" ht="18" customHeight="1">
      <c r="A43" s="140">
        <v>280792</v>
      </c>
      <c r="B43" s="156" t="s">
        <v>49</v>
      </c>
      <c r="C43" s="159">
        <v>8099</v>
      </c>
      <c r="D43" s="159">
        <v>2854</v>
      </c>
      <c r="E43" s="5">
        <f t="shared" si="0"/>
        <v>0.352389183849858</v>
      </c>
      <c r="F43" s="25">
        <f t="shared" si="1"/>
        <v>16</v>
      </c>
      <c r="G43" s="26">
        <f>'22年度法定報告値'!F43/'22年度法定報告値'!C43</f>
        <v>0.37761058503048384</v>
      </c>
      <c r="H43" s="25">
        <f t="shared" si="2"/>
        <v>9</v>
      </c>
      <c r="I43" s="26">
        <f t="shared" si="3"/>
        <v>-0.025221401180625824</v>
      </c>
      <c r="J43" s="94">
        <f t="shared" si="4"/>
        <v>35</v>
      </c>
      <c r="K43" s="96">
        <f>'22年度速報値(H23.5照会)'!G35</f>
        <v>0.444015444015444</v>
      </c>
      <c r="L43" t="s">
        <v>63</v>
      </c>
      <c r="M43" t="s">
        <v>77</v>
      </c>
    </row>
    <row r="44" spans="1:13" ht="18" customHeight="1">
      <c r="A44" s="140">
        <v>280867</v>
      </c>
      <c r="B44" s="154" t="s">
        <v>51</v>
      </c>
      <c r="C44" s="159">
        <v>11772</v>
      </c>
      <c r="D44" s="159">
        <v>3007</v>
      </c>
      <c r="E44" s="5">
        <f t="shared" si="0"/>
        <v>0.2554366292898403</v>
      </c>
      <c r="F44" s="25">
        <f t="shared" si="1"/>
        <v>36</v>
      </c>
      <c r="G44" s="26">
        <f>'22年度法定報告値'!F44/'22年度法定報告値'!C44</f>
        <v>0.27547602256699577</v>
      </c>
      <c r="H44" s="25">
        <f t="shared" si="2"/>
        <v>32</v>
      </c>
      <c r="I44" s="26">
        <f t="shared" si="3"/>
        <v>-0.02003939327715548</v>
      </c>
      <c r="J44" s="94">
        <f t="shared" si="4"/>
        <v>33</v>
      </c>
      <c r="K44" s="96">
        <f>'22年度速報値(H23.5照会)'!G36</f>
        <v>0.2921777050967566</v>
      </c>
      <c r="L44" t="s">
        <v>63</v>
      </c>
      <c r="M44" t="s">
        <v>72</v>
      </c>
    </row>
    <row r="45" spans="1:13" ht="18" customHeight="1">
      <c r="A45" s="140">
        <v>280933</v>
      </c>
      <c r="B45" s="154" t="s">
        <v>25</v>
      </c>
      <c r="C45" s="159">
        <v>12304</v>
      </c>
      <c r="D45" s="159">
        <v>4052</v>
      </c>
      <c r="E45" s="5">
        <f t="shared" si="0"/>
        <v>0.3293237971391417</v>
      </c>
      <c r="F45" s="25">
        <f t="shared" si="1"/>
        <v>21</v>
      </c>
      <c r="G45" s="26">
        <f>'22年度法定報告値'!F45/'22年度法定報告値'!C45</f>
        <v>0.34270000859328004</v>
      </c>
      <c r="H45" s="25">
        <f t="shared" si="2"/>
        <v>15</v>
      </c>
      <c r="I45" s="26">
        <f t="shared" si="3"/>
        <v>-0.01337621145413831</v>
      </c>
      <c r="J45" s="94">
        <f t="shared" si="4"/>
        <v>29</v>
      </c>
      <c r="K45" s="96">
        <f>'22年度速報値(H23.5照会)'!G38</f>
        <v>0.36990027198549413</v>
      </c>
      <c r="L45" t="s">
        <v>63</v>
      </c>
      <c r="M45" t="s">
        <v>72</v>
      </c>
    </row>
    <row r="46" spans="1:13" ht="18" customHeight="1">
      <c r="A46" s="140">
        <v>280958</v>
      </c>
      <c r="B46" s="154" t="s">
        <v>26</v>
      </c>
      <c r="C46" s="159">
        <v>18366</v>
      </c>
      <c r="D46" s="159">
        <v>6828</v>
      </c>
      <c r="E46" s="5">
        <f t="shared" si="0"/>
        <v>0.3717739300882065</v>
      </c>
      <c r="F46" s="25">
        <f t="shared" si="1"/>
        <v>11</v>
      </c>
      <c r="G46" s="26">
        <f>'22年度法定報告値'!F46/'22年度法定報告値'!C46</f>
        <v>0.33656460574535996</v>
      </c>
      <c r="H46" s="25">
        <f t="shared" si="2"/>
        <v>19</v>
      </c>
      <c r="I46" s="26">
        <f t="shared" si="3"/>
        <v>0.035209324342846515</v>
      </c>
      <c r="J46" s="94">
        <f t="shared" si="4"/>
        <v>5</v>
      </c>
      <c r="K46" s="96">
        <f>'22年度速報値(H23.5照会)'!G39</f>
        <v>0.3775657704538884</v>
      </c>
      <c r="L46" t="s">
        <v>63</v>
      </c>
      <c r="M46" t="s">
        <v>76</v>
      </c>
    </row>
    <row r="47" spans="1:11" ht="18" customHeight="1">
      <c r="A47" s="276" t="s">
        <v>67</v>
      </c>
      <c r="B47" s="276"/>
      <c r="C47" s="157">
        <f>SUM(C6:C46)</f>
        <v>1009541</v>
      </c>
      <c r="D47" s="157">
        <f>SUM(D6:D46)</f>
        <v>313161</v>
      </c>
      <c r="E47" s="158">
        <f t="shared" si="0"/>
        <v>0.3102013687408436</v>
      </c>
      <c r="F47" s="143"/>
      <c r="G47" s="151">
        <f>'22年度法定報告値'!F47/'22年度法定報告値'!C47</f>
        <v>0.30237060341084215</v>
      </c>
      <c r="H47" s="144"/>
      <c r="I47" s="145">
        <f t="shared" si="3"/>
        <v>0.007830765330001432</v>
      </c>
      <c r="J47" s="146"/>
      <c r="K47" s="147">
        <f>'22年度速報値(H23.5照会)'!G47</f>
        <v>0.29764684212884374</v>
      </c>
    </row>
    <row r="48" spans="1:11" ht="18" customHeight="1">
      <c r="A48" s="276" t="s">
        <v>65</v>
      </c>
      <c r="B48" s="276"/>
      <c r="C48" s="142">
        <f>SUMIF($L$6:$L$46,"市",C6:C46)</f>
        <v>957163</v>
      </c>
      <c r="D48" s="142">
        <f>SUMIF($L$6:$L$46,"市",D6:D46)</f>
        <v>295425</v>
      </c>
      <c r="E48" s="143">
        <f t="shared" si="0"/>
        <v>0.30864648967835157</v>
      </c>
      <c r="F48" s="143"/>
      <c r="G48" s="151">
        <f>'22年度法定報告値'!G53/'22年度法定報告値'!F53</f>
        <v>0.29995335705844495</v>
      </c>
      <c r="H48" s="144"/>
      <c r="I48" s="145">
        <f t="shared" si="3"/>
        <v>0.008693132619906618</v>
      </c>
      <c r="J48" s="146"/>
      <c r="K48" s="147">
        <f>'22年度速報値(H23.5照会)'!G49</f>
        <v>0.2950079465255442</v>
      </c>
    </row>
    <row r="49" spans="1:11" ht="18" customHeight="1">
      <c r="A49" s="311" t="s">
        <v>66</v>
      </c>
      <c r="B49" s="312"/>
      <c r="C49" s="148">
        <f>SUMIF($L$6:$L$46,"町",C6:C46)</f>
        <v>52378</v>
      </c>
      <c r="D49" s="148">
        <f>SUMIF($L$6:$L$46,"町",D6:D46)</f>
        <v>17736</v>
      </c>
      <c r="E49" s="149">
        <f t="shared" si="0"/>
        <v>0.3386154492344114</v>
      </c>
      <c r="F49" s="149"/>
      <c r="G49" s="151">
        <f>'22年度法定報告値'!G54/'22年度法定報告値'!F54</f>
        <v>0.3475581639069377</v>
      </c>
      <c r="H49" s="150"/>
      <c r="I49" s="151">
        <f t="shared" si="3"/>
        <v>-0.00894271467252633</v>
      </c>
      <c r="J49" s="152"/>
      <c r="K49" s="153">
        <f>'22年度速報値(H23.5照会)'!G50</f>
        <v>0.34747322789445556</v>
      </c>
    </row>
    <row r="50" spans="1:9" ht="13.5">
      <c r="A50" s="105" t="s">
        <v>133</v>
      </c>
      <c r="I50" s="24"/>
    </row>
    <row r="52" spans="2:8" ht="31.5" customHeight="1">
      <c r="B52" s="271" t="s">
        <v>156</v>
      </c>
      <c r="C52" s="272"/>
      <c r="D52" s="272"/>
      <c r="E52" s="272"/>
      <c r="F52" s="272"/>
      <c r="G52" s="272"/>
      <c r="H52" s="41" t="s">
        <v>153</v>
      </c>
    </row>
    <row r="53" spans="1:11" ht="13.5" customHeight="1">
      <c r="A53" s="291" t="s">
        <v>0</v>
      </c>
      <c r="B53" s="293" t="s">
        <v>1</v>
      </c>
      <c r="C53" s="296" t="s">
        <v>151</v>
      </c>
      <c r="D53" s="296"/>
      <c r="E53" s="296"/>
      <c r="F53" s="296"/>
      <c r="G53" s="283" t="s">
        <v>154</v>
      </c>
      <c r="H53" s="136"/>
      <c r="I53" s="277" t="s">
        <v>61</v>
      </c>
      <c r="J53" s="161"/>
      <c r="K53" s="97"/>
    </row>
    <row r="54" spans="1:11" ht="13.5" customHeight="1">
      <c r="A54" s="280"/>
      <c r="B54" s="294"/>
      <c r="C54" s="279" t="s">
        <v>2</v>
      </c>
      <c r="D54" s="281" t="s">
        <v>10</v>
      </c>
      <c r="E54" s="283" t="s">
        <v>59</v>
      </c>
      <c r="F54" s="137"/>
      <c r="G54" s="297"/>
      <c r="H54" s="138"/>
      <c r="I54" s="277"/>
      <c r="J54" s="162"/>
      <c r="K54" s="97"/>
    </row>
    <row r="55" spans="1:11" ht="13.5">
      <c r="A55" s="280"/>
      <c r="B55" s="294"/>
      <c r="C55" s="280"/>
      <c r="D55" s="282"/>
      <c r="E55" s="284"/>
      <c r="F55" s="286" t="s">
        <v>58</v>
      </c>
      <c r="G55" s="297"/>
      <c r="H55" s="288" t="s">
        <v>58</v>
      </c>
      <c r="I55" s="278"/>
      <c r="J55" s="309" t="s">
        <v>58</v>
      </c>
      <c r="K55" s="98"/>
    </row>
    <row r="56" spans="1:11" ht="13.5">
      <c r="A56" s="292"/>
      <c r="B56" s="295"/>
      <c r="C56" s="292"/>
      <c r="D56" s="292"/>
      <c r="E56" s="310"/>
      <c r="F56" s="287"/>
      <c r="G56" s="298"/>
      <c r="H56" s="287"/>
      <c r="I56" s="278"/>
      <c r="J56" s="309"/>
      <c r="K56" s="98"/>
    </row>
    <row r="57" spans="1:11" ht="25.5" customHeight="1">
      <c r="A57" s="299" t="s">
        <v>68</v>
      </c>
      <c r="B57" s="300"/>
      <c r="C57" s="163">
        <f aca="true" t="shared" si="5" ref="C57:C66">SUMIF($M$6:$M$46,A57,C$6:C$46)</f>
        <v>275456</v>
      </c>
      <c r="D57" s="163">
        <f aca="true" t="shared" si="6" ref="D57:D66">SUMIF($M$6:$M$46,A57,D$6:D$46)</f>
        <v>80413</v>
      </c>
      <c r="E57" s="164">
        <f aca="true" t="shared" si="7" ref="E57:E69">D57/C57</f>
        <v>0.2919268413104089</v>
      </c>
      <c r="F57" s="165">
        <f aca="true" t="shared" si="8" ref="F57:F66">RANK(E57,E$57:E$66)</f>
        <v>7</v>
      </c>
      <c r="G57" s="166">
        <f>'22年度法定報告値'!G55/'22年度法定報告値'!F55</f>
        <v>0.2859175359056466</v>
      </c>
      <c r="H57" s="165">
        <f aca="true" t="shared" si="9" ref="H57:H66">RANK(G57,G$57:G$66)</f>
        <v>8</v>
      </c>
      <c r="I57" s="166">
        <f aca="true" t="shared" si="10" ref="I57:I69">E57-G57</f>
        <v>0.0060093054047623</v>
      </c>
      <c r="J57" s="165">
        <f aca="true" t="shared" si="11" ref="J57:J66">RANK(I57,I$57:I$66)</f>
        <v>5</v>
      </c>
      <c r="K57" s="99"/>
    </row>
    <row r="58" spans="1:11" ht="25.5" customHeight="1">
      <c r="A58" s="299" t="s">
        <v>70</v>
      </c>
      <c r="B58" s="300"/>
      <c r="C58" s="163">
        <f t="shared" si="5"/>
        <v>170928</v>
      </c>
      <c r="D58" s="163">
        <f t="shared" si="6"/>
        <v>60560</v>
      </c>
      <c r="E58" s="164">
        <f t="shared" si="7"/>
        <v>0.3543012262473088</v>
      </c>
      <c r="F58" s="165">
        <f t="shared" si="8"/>
        <v>3</v>
      </c>
      <c r="G58" s="166">
        <f>'22年度法定報告値'!G56/'22年度法定報告値'!F56</f>
        <v>0.31990924560408396</v>
      </c>
      <c r="H58" s="165">
        <f t="shared" si="9"/>
        <v>6</v>
      </c>
      <c r="I58" s="166">
        <f t="shared" si="10"/>
        <v>0.03439198064322485</v>
      </c>
      <c r="J58" s="165">
        <f t="shared" si="11"/>
        <v>1</v>
      </c>
      <c r="K58" s="99"/>
    </row>
    <row r="59" spans="1:11" ht="25.5" customHeight="1">
      <c r="A59" s="299" t="s">
        <v>73</v>
      </c>
      <c r="B59" s="300"/>
      <c r="C59" s="163">
        <f t="shared" si="5"/>
        <v>126298</v>
      </c>
      <c r="D59" s="163">
        <f t="shared" si="6"/>
        <v>40223</v>
      </c>
      <c r="E59" s="164">
        <f t="shared" si="7"/>
        <v>0.3184769355017498</v>
      </c>
      <c r="F59" s="165">
        <f t="shared" si="8"/>
        <v>5</v>
      </c>
      <c r="G59" s="166">
        <f>'22年度法定報告値'!G57/'22年度法定報告値'!F57</f>
        <v>0.32671373807917903</v>
      </c>
      <c r="H59" s="165">
        <f t="shared" si="9"/>
        <v>5</v>
      </c>
      <c r="I59" s="166">
        <f t="shared" si="10"/>
        <v>-0.008236802577429203</v>
      </c>
      <c r="J59" s="165">
        <f t="shared" si="11"/>
        <v>9</v>
      </c>
      <c r="K59" s="99"/>
    </row>
    <row r="60" spans="1:11" ht="25.5" customHeight="1">
      <c r="A60" s="299" t="s">
        <v>71</v>
      </c>
      <c r="B60" s="300"/>
      <c r="C60" s="163">
        <f t="shared" si="5"/>
        <v>132611</v>
      </c>
      <c r="D60" s="163">
        <f t="shared" si="6"/>
        <v>33950</v>
      </c>
      <c r="E60" s="164">
        <f t="shared" si="7"/>
        <v>0.25601194471046895</v>
      </c>
      <c r="F60" s="165">
        <f t="shared" si="8"/>
        <v>10</v>
      </c>
      <c r="G60" s="166">
        <f>'22年度法定報告値'!G58/'22年度法定報告値'!F58</f>
        <v>0.24356861104960595</v>
      </c>
      <c r="H60" s="165">
        <f t="shared" si="9"/>
        <v>10</v>
      </c>
      <c r="I60" s="166">
        <f t="shared" si="10"/>
        <v>0.012443333660863004</v>
      </c>
      <c r="J60" s="165">
        <f t="shared" si="11"/>
        <v>3</v>
      </c>
      <c r="K60" s="99"/>
    </row>
    <row r="61" spans="1:11" ht="25.5" customHeight="1">
      <c r="A61" s="299" t="s">
        <v>75</v>
      </c>
      <c r="B61" s="300"/>
      <c r="C61" s="163">
        <f t="shared" si="5"/>
        <v>53180</v>
      </c>
      <c r="D61" s="163">
        <f t="shared" si="6"/>
        <v>14384</v>
      </c>
      <c r="E61" s="164">
        <f t="shared" si="7"/>
        <v>0.270477623166604</v>
      </c>
      <c r="F61" s="165">
        <f t="shared" si="8"/>
        <v>9</v>
      </c>
      <c r="G61" s="166">
        <f>'22年度法定報告値'!G59/'22年度法定報告値'!F59</f>
        <v>0.27070457354758964</v>
      </c>
      <c r="H61" s="165">
        <f t="shared" si="9"/>
        <v>9</v>
      </c>
      <c r="I61" s="166">
        <f t="shared" si="10"/>
        <v>-0.00022695038098563547</v>
      </c>
      <c r="J61" s="165">
        <f t="shared" si="11"/>
        <v>6</v>
      </c>
      <c r="K61" s="99"/>
    </row>
    <row r="62" spans="1:11" ht="25.5" customHeight="1">
      <c r="A62" s="299" t="s">
        <v>69</v>
      </c>
      <c r="B62" s="300"/>
      <c r="C62" s="163">
        <f t="shared" si="5"/>
        <v>106367</v>
      </c>
      <c r="D62" s="163">
        <f t="shared" si="6"/>
        <v>33835</v>
      </c>
      <c r="E62" s="164">
        <f t="shared" si="7"/>
        <v>0.31809677813607606</v>
      </c>
      <c r="F62" s="165">
        <f t="shared" si="8"/>
        <v>6</v>
      </c>
      <c r="G62" s="166">
        <f>'22年度法定報告値'!G60/'22年度法定報告値'!F60</f>
        <v>0.32989468054469906</v>
      </c>
      <c r="H62" s="165">
        <f t="shared" si="9"/>
        <v>4</v>
      </c>
      <c r="I62" s="166">
        <f t="shared" si="10"/>
        <v>-0.011797902408622996</v>
      </c>
      <c r="J62" s="165">
        <f t="shared" si="11"/>
        <v>10</v>
      </c>
      <c r="K62" s="99"/>
    </row>
    <row r="63" spans="1:11" ht="25.5" customHeight="1">
      <c r="A63" s="307" t="s">
        <v>74</v>
      </c>
      <c r="B63" s="308"/>
      <c r="C63" s="167">
        <f t="shared" si="5"/>
        <v>53422</v>
      </c>
      <c r="D63" s="167">
        <f t="shared" si="6"/>
        <v>19151</v>
      </c>
      <c r="E63" s="168">
        <f t="shared" si="7"/>
        <v>0.3584852682415484</v>
      </c>
      <c r="F63" s="169">
        <f t="shared" si="8"/>
        <v>2</v>
      </c>
      <c r="G63" s="170">
        <f>'22年度法定報告値'!G61/'22年度法定報告値'!F61</f>
        <v>0.34610010684638776</v>
      </c>
      <c r="H63" s="169">
        <f t="shared" si="9"/>
        <v>2</v>
      </c>
      <c r="I63" s="170">
        <f t="shared" si="10"/>
        <v>0.01238516139516066</v>
      </c>
      <c r="J63" s="169">
        <f t="shared" si="11"/>
        <v>4</v>
      </c>
      <c r="K63" s="99"/>
    </row>
    <row r="64" spans="1:11" ht="25.5" customHeight="1">
      <c r="A64" s="301" t="s">
        <v>76</v>
      </c>
      <c r="B64" s="302"/>
      <c r="C64" s="163">
        <f t="shared" si="5"/>
        <v>37755</v>
      </c>
      <c r="D64" s="163">
        <f t="shared" si="6"/>
        <v>13333</v>
      </c>
      <c r="E64" s="164">
        <f t="shared" si="7"/>
        <v>0.3531452787710237</v>
      </c>
      <c r="F64" s="165">
        <f t="shared" si="8"/>
        <v>4</v>
      </c>
      <c r="G64" s="166">
        <f>'22年度法定報告値'!G62/'22年度法定報告値'!F62</f>
        <v>0.33264163279229086</v>
      </c>
      <c r="H64" s="165">
        <f t="shared" si="9"/>
        <v>3</v>
      </c>
      <c r="I64" s="166">
        <f t="shared" si="10"/>
        <v>0.020503645978732832</v>
      </c>
      <c r="J64" s="165">
        <f t="shared" si="11"/>
        <v>2</v>
      </c>
      <c r="K64" s="99"/>
    </row>
    <row r="65" spans="1:11" ht="25.5" customHeight="1">
      <c r="A65" s="301" t="s">
        <v>77</v>
      </c>
      <c r="B65" s="302"/>
      <c r="C65" s="163">
        <f t="shared" si="5"/>
        <v>19761</v>
      </c>
      <c r="D65" s="163">
        <f t="shared" si="6"/>
        <v>7578</v>
      </c>
      <c r="E65" s="164">
        <f t="shared" si="7"/>
        <v>0.3834826172764536</v>
      </c>
      <c r="F65" s="165">
        <f t="shared" si="8"/>
        <v>1</v>
      </c>
      <c r="G65" s="166">
        <f>'22年度法定報告値'!G63/'22年度法定報告値'!F63</f>
        <v>0.38929690308664167</v>
      </c>
      <c r="H65" s="165">
        <f t="shared" si="9"/>
        <v>1</v>
      </c>
      <c r="I65" s="166">
        <f t="shared" si="10"/>
        <v>-0.005814285810188058</v>
      </c>
      <c r="J65" s="165">
        <f t="shared" si="11"/>
        <v>8</v>
      </c>
      <c r="K65" s="99"/>
    </row>
    <row r="66" spans="1:11" ht="25.5" customHeight="1" thickBot="1">
      <c r="A66" s="303" t="s">
        <v>72</v>
      </c>
      <c r="B66" s="304"/>
      <c r="C66" s="171">
        <f t="shared" si="5"/>
        <v>33763</v>
      </c>
      <c r="D66" s="171">
        <f t="shared" si="6"/>
        <v>9734</v>
      </c>
      <c r="E66" s="172">
        <f t="shared" si="7"/>
        <v>0.28830376447590556</v>
      </c>
      <c r="F66" s="165">
        <f t="shared" si="8"/>
        <v>8</v>
      </c>
      <c r="G66" s="173">
        <f>'22年度法定報告値'!G64/'22年度法定報告値'!F64</f>
        <v>0.29159027013812494</v>
      </c>
      <c r="H66" s="165">
        <f t="shared" si="9"/>
        <v>7</v>
      </c>
      <c r="I66" s="173">
        <f t="shared" si="10"/>
        <v>-0.0032865056622193856</v>
      </c>
      <c r="J66" s="165">
        <f t="shared" si="11"/>
        <v>7</v>
      </c>
      <c r="K66" s="99"/>
    </row>
    <row r="67" spans="1:11" ht="25.5" customHeight="1" thickTop="1">
      <c r="A67" s="305" t="s">
        <v>65</v>
      </c>
      <c r="B67" s="306"/>
      <c r="C67" s="174">
        <f>C48</f>
        <v>957163</v>
      </c>
      <c r="D67" s="174">
        <f>D48</f>
        <v>295425</v>
      </c>
      <c r="E67" s="175">
        <f t="shared" si="7"/>
        <v>0.30864648967835157</v>
      </c>
      <c r="F67" s="175"/>
      <c r="G67" s="176">
        <f>'22年度法定報告値'!G53/'22年度法定報告値'!F53</f>
        <v>0.29995335705844495</v>
      </c>
      <c r="H67" s="177"/>
      <c r="I67" s="176">
        <f t="shared" si="10"/>
        <v>0.008693132619906618</v>
      </c>
      <c r="J67" s="177"/>
      <c r="K67" s="97"/>
    </row>
    <row r="68" spans="1:11" ht="25.5" customHeight="1">
      <c r="A68" s="299" t="s">
        <v>66</v>
      </c>
      <c r="B68" s="300"/>
      <c r="C68" s="148">
        <f>C49</f>
        <v>52378</v>
      </c>
      <c r="D68" s="148">
        <f>D49</f>
        <v>17736</v>
      </c>
      <c r="E68" s="149">
        <f t="shared" si="7"/>
        <v>0.3386154492344114</v>
      </c>
      <c r="F68" s="149"/>
      <c r="G68" s="151">
        <f>'22年度法定報告値'!G54/'22年度法定報告値'!F54</f>
        <v>0.3475581639069377</v>
      </c>
      <c r="H68" s="150"/>
      <c r="I68" s="151">
        <f t="shared" si="10"/>
        <v>-0.00894271467252633</v>
      </c>
      <c r="J68" s="150"/>
      <c r="K68" s="97"/>
    </row>
    <row r="69" spans="1:11" ht="25.5" customHeight="1">
      <c r="A69" s="299" t="s">
        <v>78</v>
      </c>
      <c r="B69" s="300"/>
      <c r="C69" s="148">
        <f>C47</f>
        <v>1009541</v>
      </c>
      <c r="D69" s="148">
        <f>D47</f>
        <v>313161</v>
      </c>
      <c r="E69" s="149">
        <f t="shared" si="7"/>
        <v>0.3102013687408436</v>
      </c>
      <c r="F69" s="149"/>
      <c r="G69" s="151">
        <f>'22年度法定報告値'!F47/'22年度法定報告値'!C47</f>
        <v>0.30237060341084215</v>
      </c>
      <c r="H69" s="150"/>
      <c r="I69" s="151">
        <f t="shared" si="10"/>
        <v>0.007830765330001432</v>
      </c>
      <c r="J69" s="150"/>
      <c r="K69" s="97"/>
    </row>
  </sheetData>
  <mergeCells count="41">
    <mergeCell ref="A68:B68"/>
    <mergeCell ref="A69:B69"/>
    <mergeCell ref="K2:K5"/>
    <mergeCell ref="A64:B64"/>
    <mergeCell ref="A65:B65"/>
    <mergeCell ref="A66:B66"/>
    <mergeCell ref="A67:B67"/>
    <mergeCell ref="A60:B60"/>
    <mergeCell ref="A61:B61"/>
    <mergeCell ref="A62:B62"/>
    <mergeCell ref="A63:B63"/>
    <mergeCell ref="J55:J56"/>
    <mergeCell ref="A57:B57"/>
    <mergeCell ref="A58:B58"/>
    <mergeCell ref="A59:B59"/>
    <mergeCell ref="I53:I56"/>
    <mergeCell ref="C54:C56"/>
    <mergeCell ref="D54:D56"/>
    <mergeCell ref="E54:E56"/>
    <mergeCell ref="F55:F56"/>
    <mergeCell ref="H55:H56"/>
    <mergeCell ref="A53:A56"/>
    <mergeCell ref="B53:B56"/>
    <mergeCell ref="C53:F53"/>
    <mergeCell ref="G53:G56"/>
    <mergeCell ref="J4:J5"/>
    <mergeCell ref="A47:B47"/>
    <mergeCell ref="A48:B48"/>
    <mergeCell ref="A49:B49"/>
    <mergeCell ref="I2:I5"/>
    <mergeCell ref="C3:C5"/>
    <mergeCell ref="D3:D5"/>
    <mergeCell ref="E3:E5"/>
    <mergeCell ref="F4:F5"/>
    <mergeCell ref="H4:H5"/>
    <mergeCell ref="B1:G1"/>
    <mergeCell ref="B52:G52"/>
    <mergeCell ref="A2:A5"/>
    <mergeCell ref="B2:B5"/>
    <mergeCell ref="C2:F2"/>
    <mergeCell ref="G2:G5"/>
  </mergeCells>
  <printOptions/>
  <pageMargins left="0.75" right="0.28" top="0.43" bottom="0.23" header="0.13" footer="0.08"/>
  <pageSetup horizontalDpi="600" verticalDpi="600" orientation="portrait" paperSize="9" scale="95" r:id="rId3"/>
  <rowBreaks count="1" manualBreakCount="1">
    <brk id="5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兵庫県</cp:lastModifiedBy>
  <cp:lastPrinted>2013-12-02T05:44:06Z</cp:lastPrinted>
  <dcterms:created xsi:type="dcterms:W3CDTF">2009-04-15T08:48:03Z</dcterms:created>
  <dcterms:modified xsi:type="dcterms:W3CDTF">2013-12-02T05:44:10Z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498018586</vt:i4>
  </property>
  <property fmtid="{D5CDD505-2E9C-101B-9397-08002B2CF9AE}" pid="3" name="_EmailSubject">
    <vt:lpwstr>【至急】ホームページ掲載依頼</vt:lpwstr>
  </property>
  <property fmtid="{D5CDD505-2E9C-101B-9397-08002B2CF9AE}" pid="4" name="_AuthorEmail">
    <vt:lpwstr>h-yamamoto@kokuho.or.jp</vt:lpwstr>
  </property>
  <property fmtid="{D5CDD505-2E9C-101B-9397-08002B2CF9AE}" pid="5" name="_AuthorEmailDisplayName">
    <vt:lpwstr>305 山本 元</vt:lpwstr>
  </property>
  <property fmtid="{D5CDD505-2E9C-101B-9397-08002B2CF9AE}" pid="6" name="_ReviewingToolsShownOnce">
    <vt:lpwstr/>
  </property>
</Properties>
</file>