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8BAD77BA-FF3C-4B62-9C0C-B22F8BF4EF2D}" xr6:coauthVersionLast="47" xr6:coauthVersionMax="47" xr10:uidLastSave="{00000000-0000-0000-0000-000000000000}"/>
  <bookViews>
    <workbookView xWindow="-28920" yWindow="1815" windowWidth="29040" windowHeight="15720" tabRatio="796" firstSheet="1" activeTab="1"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31" r:id="rId15"/>
    <sheet name="勤務形態一覧表（就労移行支援）" sheetId="132" r:id="rId16"/>
    <sheet name="勤務形態一覧表（認定指定就労移行支援）" sheetId="133" r:id="rId17"/>
    <sheet name="勤務形態一覧表（就労継続支援A型・B型）" sheetId="134" r:id="rId18"/>
    <sheet name="勤務形態一覧表（就労定着支援）" sheetId="136"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externalReferences>
    <externalReference r:id="rId35"/>
    <externalReference r:id="rId36"/>
  </externalReference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5">'勤務形態一覧（特定相談支援・障害児相談支援）'!$A$1:$AN$76</definedName>
    <definedName name="_xlnm.Print_Area" localSheetId="32">'勤務形態一覧表（医療型障害児入所施設）'!$A$1:$AN$81</definedName>
    <definedName name="_xlnm.Print_Area" localSheetId="24">'勤務形態一覧表（一般相談支援）'!$A$1:$AN$73</definedName>
    <definedName name="_xlnm.Print_Area" localSheetId="12">'勤務形態一覧表（機能訓練）'!$A$1:$AN$82</definedName>
    <definedName name="_xlnm.Print_Area" localSheetId="2">'勤務形態一覧表（居宅介護）'!$A$1:$AN$86</definedName>
    <definedName name="_xlnm.Print_Area" localSheetId="29">'勤務形態一覧表（居宅訪問型児童発達支援）'!$A$1:$AN$73</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7">'勤務形態一覧表（児童発達支援・主として重症心身障害児）'!$A$1:$AN$74</definedName>
    <definedName name="_xlnm.Print_Area" localSheetId="26">'勤務形態一覧表（児童発達支援・放課後デイサービス）'!$A$1:$AN$76</definedName>
    <definedName name="_xlnm.Print_Area" localSheetId="28">'勤務形態一覧表（児童発達支援センター）'!$A$1:$AN$81</definedName>
    <definedName name="_xlnm.Print_Area" localSheetId="19">'勤務形態一覧表（自立生活援助）'!$A$1:$AN$82</definedName>
    <definedName name="_xlnm.Print_Area" localSheetId="15">'勤務形態一覧表（就労移行支援）'!$A$1:$AN$84</definedName>
    <definedName name="_xlnm.Print_Area" localSheetId="17">'勤務形態一覧表（就労継続支援A型・B型）'!$A$1:$AN$85</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'勤務形態一覧表（認定指定就労移行支援）'!$A$1:$AN$84</definedName>
    <definedName name="_xlnm.Print_Area" localSheetId="1">'勤務形態一覧表（汎用）'!$A$1:$AN$64</definedName>
    <definedName name="_xlnm.Print_Area" localSheetId="31">'勤務形態一覧表（福祉型障害児入所施設）'!$A$1:$AN$87</definedName>
    <definedName name="_xlnm.Print_Area" localSheetId="30">'勤務形態一覧表（保育所等訪問支援）'!$A$1:$AN$73</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6" i="136" l="1"/>
  <c r="AL50" i="136" s="1"/>
  <c r="AG46" i="136"/>
  <c r="AG50" i="136" s="1"/>
  <c r="AA46" i="136"/>
  <c r="AA50" i="136" s="1"/>
  <c r="U46" i="136"/>
  <c r="U50" i="136" s="1"/>
  <c r="O46" i="136"/>
  <c r="R49" i="136" s="1"/>
  <c r="I46" i="136"/>
  <c r="L49" i="136" s="1"/>
  <c r="E46" i="136"/>
  <c r="F49" i="136" s="1"/>
  <c r="C46" i="136"/>
  <c r="D49" i="136" s="1"/>
  <c r="AJ39" i="136"/>
  <c r="AJ38" i="136"/>
  <c r="AL38" i="136" s="1"/>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48" i="134"/>
  <c r="AL52" i="134" s="1"/>
  <c r="AG48" i="134"/>
  <c r="AG52" i="134" s="1"/>
  <c r="AA48" i="134"/>
  <c r="AA52" i="134" s="1"/>
  <c r="U48" i="134"/>
  <c r="U52" i="134" s="1"/>
  <c r="O48" i="134"/>
  <c r="R51" i="134" s="1"/>
  <c r="I48" i="134"/>
  <c r="L51" i="134" s="1"/>
  <c r="E48" i="134"/>
  <c r="F51" i="134" s="1"/>
  <c r="C48" i="134"/>
  <c r="D51" i="134" s="1"/>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47" i="133"/>
  <c r="AL51" i="133" s="1"/>
  <c r="AG47" i="133"/>
  <c r="AG51" i="133" s="1"/>
  <c r="AA47" i="133"/>
  <c r="AA51" i="133" s="1"/>
  <c r="U47" i="133"/>
  <c r="U51" i="133" s="1"/>
  <c r="O47" i="133"/>
  <c r="R50" i="133" s="1"/>
  <c r="I47" i="133"/>
  <c r="L50" i="133" s="1"/>
  <c r="E47" i="133"/>
  <c r="E49" i="133" s="1"/>
  <c r="C47" i="133"/>
  <c r="C50" i="133" s="1"/>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L30" i="133" s="1"/>
  <c r="AK29" i="133"/>
  <c r="AL29" i="133" s="1"/>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J10" i="133"/>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47" i="132"/>
  <c r="AL51" i="132" s="1"/>
  <c r="AG47" i="132"/>
  <c r="AG51" i="132" s="1"/>
  <c r="AA47" i="132"/>
  <c r="AA51" i="132" s="1"/>
  <c r="U47" i="132"/>
  <c r="U51" i="132" s="1"/>
  <c r="O47" i="132"/>
  <c r="R50" i="132" s="1"/>
  <c r="I47" i="132"/>
  <c r="L50" i="132" s="1"/>
  <c r="E47" i="132"/>
  <c r="F50" i="132" s="1"/>
  <c r="C47" i="132"/>
  <c r="C49" i="132" s="1"/>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L30" i="132"/>
  <c r="AK30" i="132"/>
  <c r="AK29" i="132"/>
  <c r="AL29" i="132" s="1"/>
  <c r="AK28" i="132"/>
  <c r="AL28" i="132" s="1"/>
  <c r="AK27" i="132"/>
  <c r="AL27" i="132" s="1"/>
  <c r="AK26" i="132"/>
  <c r="AL26" i="132" s="1"/>
  <c r="AK25" i="132"/>
  <c r="AL25" i="132" s="1"/>
  <c r="AK24" i="132"/>
  <c r="AL24" i="132" s="1"/>
  <c r="AL23" i="132"/>
  <c r="AK23" i="132"/>
  <c r="AL22" i="132"/>
  <c r="AK22" i="132"/>
  <c r="AK21" i="132"/>
  <c r="AL21" i="132" s="1"/>
  <c r="AK20" i="132"/>
  <c r="AL20" i="132" s="1"/>
  <c r="AK19" i="132"/>
  <c r="AL19" i="132" s="1"/>
  <c r="AK18" i="132"/>
  <c r="AL18" i="132" s="1"/>
  <c r="AK17" i="132"/>
  <c r="AL17" i="132" s="1"/>
  <c r="AK16" i="132"/>
  <c r="AL16" i="132" s="1"/>
  <c r="AL15" i="132"/>
  <c r="AK15" i="132"/>
  <c r="AL14" i="132"/>
  <c r="AK14" i="132"/>
  <c r="AK13" i="132"/>
  <c r="AL13" i="132" s="1"/>
  <c r="AL12"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I10" i="132"/>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46" i="131"/>
  <c r="AL50" i="131" s="1"/>
  <c r="AG46" i="131"/>
  <c r="AG50" i="131" s="1"/>
  <c r="AA46" i="131"/>
  <c r="AA50" i="131" s="1"/>
  <c r="U46" i="131"/>
  <c r="U50" i="131" s="1"/>
  <c r="O46" i="131"/>
  <c r="R49" i="131" s="1"/>
  <c r="I46" i="131"/>
  <c r="L49" i="131" s="1"/>
  <c r="E46" i="131"/>
  <c r="F49" i="131" s="1"/>
  <c r="C46" i="131"/>
  <c r="D49" i="131" s="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J10" i="131" l="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M43" i="119" s="1"/>
  <c r="AK40" i="120"/>
  <c r="AM40" i="120" s="1"/>
  <c r="AM43" i="120" s="1" a="1"/>
  <c r="AM43" i="120" s="1"/>
  <c r="AM40" i="117"/>
  <c r="AM43" i="117" s="1" a="1"/>
  <c r="AM43" i="117" s="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4" i="124" l="1"/>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AM43" i="116" s="1"/>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<sst xmlns="http://schemas.openxmlformats.org/spreadsheetml/2006/main" count="3629" uniqueCount="374">
  <si>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</si>
  <si>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</si>
  <si>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</si>
  <si>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</si>
  <si>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</si>
  <si>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</si>
  <si>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</si>
  <si>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</si>
  <si>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</si>
  <si>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</si>
  <si>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</si>
  <si>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</si>
  <si>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</si>
  <si>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</si>
  <si>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</si>
  <si>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</si>
  <si>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</si>
  <si>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</si>
  <si>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</si>
  <si>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</si>
  <si>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</si>
  <si>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</si>
  <si>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</si>
  <si>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</si>
  <si>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</si>
  <si>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</si>
  <si>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</si>
  <si>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</si>
  <si>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</si>
  <si>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</si>
  <si>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</si>
  <si>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</si>
  <si>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</si>
  <si>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</si>
  <si>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</si>
  <si>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</si>
  <si>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</si>
  <si>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</si>
  <si>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</si>
  <si>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</si>
  <si>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</si>
  <si>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</si>
  <si>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</si>
  <si>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</si>
  <si>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</si>
  <si>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</si>
  <si>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</si>
  <si>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</si>
  <si>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</si>
  <si>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</si>
  <si>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</si>
  <si>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</si>
  <si>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</si>
  <si>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</si>
  <si>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</si>
  <si>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</si>
  <si>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</si>
  <si>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</si>
  <si>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</si>
  <si>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</si>
  <si>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</si>
  <si>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</si>
  <si>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</si>
  <si>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</si>
  <si>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</si>
  <si>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</si>
  <si>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</si>
  <si>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</si>
  <si>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</si>
  <si>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</si>
  <si>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</si>
  <si>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</si>
  <si>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</si>
  <si>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</si>
  <si>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</si>
  <si>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</si>
  <si>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</si>
  <si>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</si>
  <si>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</si>
  <si>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</si>
  <si>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</si>
  <si>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</si>
  <si>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</si>
  <si>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</si>
  <si>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</si>
  <si>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</si>
  <si>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</si>
  <si>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</si>
  <si>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</si>
  <si>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</si>
  <si>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</si>
  <si>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</si>
  <si>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</si>
  <si>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</si>
  <si>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</si>
  <si>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</si>
  <si>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</si>
  <si>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</si>
  <si>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</si>
  <si>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</si>
  <si>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</si>
  <si>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</si>
  <si>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</si>
  <si>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</si>
  <si>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</si>
  <si>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</si>
  <si>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</si>
  <si>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</si>
  <si>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</si>
  <si>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</si>
  <si>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</si>
  <si>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</si>
  <si>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</si>
  <si>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</si>
  <si>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</si>
  <si>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</si>
  <si>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</si>
  <si>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</si>
  <si>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</si>
  <si>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</si>
  <si>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</si>
  <si>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</si>
  <si>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</si>
  <si>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</si>
  <si>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</si>
  <si>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</si>
  <si>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</si>
  <si>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</si>
  <si>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</si>
  <si>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</si>
  <si>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</si>
  <si>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</si>
  <si>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</si>
  <si>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</si>
  <si>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</si>
  <si>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</si>
  <si>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</si>
  <si>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</si>
  <si>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</si>
  <si>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</si>
  <si>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</si>
  <si>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</si>
  <si>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</si>
  <si>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</si>
  <si>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</si>
  <si>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</si>
  <si>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</si>
  <si>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</si>
  <si>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</si>
  <si>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</si>
  <si>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</si>
  <si>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</si>
  <si>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</si>
  <si>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</si>
  <si>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</si>
  <si>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４週</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</si>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</sst>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6" x14ac:knownFonts="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2">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5" fillId="0" borderId="17" xfId="7" applyFont="1" applyBorder="1" applyAlignment="1">
      <alignment horizontal="center" vertical="center"/>
    </xf>
    <xf numFmtId="0" fontId="5" fillId="0" borderId="0" xfId="3" applyFont="1" applyAlignment="1">
      <alignment horizontal="center" vertical="center"/>
    </xf>
    <xf numFmtId="0" fontId="5" fillId="0" borderId="0" xfId="7" applyFont="1" applyAlignment="1">
      <alignment horizontal="center" vertical="center"/>
    </xf>
    <xf numFmtId="0" fontId="5" fillId="4" borderId="17" xfId="7" applyFont="1" applyFill="1" applyBorder="1" applyAlignment="1">
      <alignment horizontal="right" vertical="center"/>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applyAlignment="1"/>
    <xf numFmtId="0" fontId="6" fillId="0" borderId="52" xfId="5" applyBorder="1" applyAlignment="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applyAlignment="1"/>
    <xf numFmtId="0" fontId="6" fillId="0" borderId="20" xfId="5" applyBorder="1" applyAlignment="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applyAlignment="1"/>
    <xf numFmtId="0" fontId="6" fillId="0" borderId="26" xfId="5" applyBorder="1" applyAlignment="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7"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applyAlignment="1"/>
    <xf numFmtId="0" fontId="6" fillId="0" borderId="35" xfId="5" applyBorder="1" applyAlignment="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horizontal="center" vertical="center"/>
    </xf>
    <xf numFmtId="0" fontId="5" fillId="0" borderId="17" xfId="7" applyFont="1" applyBorder="1" applyAlignment="1">
      <alignment vertical="center"/>
    </xf>
    <xf numFmtId="0" fontId="2" fillId="0" borderId="17" xfId="7" applyFont="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pplyAlignment="1">
      <alignment vertical="center"/>
    </xf>
    <xf numFmtId="49" fontId="5" fillId="0" borderId="17" xfId="7" applyNumberFormat="1" applyFont="1" applyBorder="1" applyAlignment="1">
      <alignment horizontal="center" vertical="center"/>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0" xfId="3" applyFont="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4" borderId="17" xfId="7" applyFont="1" applyFill="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9" fillId="6" borderId="17" xfId="0" applyFont="1" applyFill="1" applyBorder="1" applyAlignment="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pplyAlignment="1">
      <alignment vertical="center"/>
    </xf>
    <xf numFmtId="176" fontId="5" fillId="0" borderId="28" xfId="7" applyNumberFormat="1" applyFont="1" applyBorder="1" applyAlignment="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pplyAlignment="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5" fillId="0" borderId="0" xfId="7" applyFont="1" applyAlignment="1">
      <alignment horizontal="right" vertical="center"/>
    </xf>
    <xf numFmtId="0" fontId="5" fillId="8" borderId="16" xfId="7" applyFont="1" applyFill="1" applyBorder="1" applyAlignment="1">
      <alignment horizontal="center" vertical="center" wrapText="1"/>
    </xf>
    <xf numFmtId="0" fontId="19" fillId="6" borderId="25" xfId="0" applyFont="1" applyFill="1" applyBorder="1" applyAlignment="1">
      <alignment vertical="center"/>
    </xf>
    <xf numFmtId="0" fontId="19" fillId="6" borderId="23" xfId="0" applyFont="1" applyFill="1" applyBorder="1" applyAlignment="1">
      <alignment vertical="center"/>
    </xf>
    <xf numFmtId="0" fontId="19" fillId="6" borderId="16" xfId="0" applyFont="1" applyFill="1" applyBorder="1" applyAlignment="1">
      <alignmen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25" xfId="7" applyFont="1" applyBorder="1" applyAlignment="1">
      <alignment vertical="center"/>
    </xf>
    <xf numFmtId="0" fontId="5" fillId="0" borderId="23" xfId="7" applyFont="1" applyBorder="1" applyAlignment="1">
      <alignment vertical="center"/>
    </xf>
    <xf numFmtId="0" fontId="5" fillId="0" borderId="16" xfId="7" applyFont="1" applyBorder="1" applyAlignment="1">
      <alignment vertical="center"/>
    </xf>
    <xf numFmtId="0" fontId="2" fillId="0" borderId="25" xfId="7" applyFont="1" applyBorder="1" applyAlignment="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pplyAlignment="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pplyAlignment="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pplyAlignment="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12203000/WorkingDocLib/&#26087;&#20316;&#26989;&#25991;&#26360;&#38936;&#22495;&#12363;&#12425;&#12398;&#31227;&#34892;&#12501;&#12457;&#12523;&#12480;/&#38556;&#23475;&#31119;&#31049;&#35506;/03%20&#20225;&#30011;&#27861;&#20196;&#20418;/R7&#24180;&#24230;/01_&#27861;&#20196;&#25913;&#27491;&#31561;/10_DBS/&#27096;&#24335;&#21578;&#31034;/1128_&#36890;&#30693;&#25913;&#27491;/&#36890;&#30693;&#20316;&#25104;/&#9313;&#21220;&#21209;&#24418;&#24907;&#19968;&#35239;&#34920;&#65291;&#33258;&#27835;&#20307;&#12372;&#24847;&#35211;.xlsx" TargetMode="External"/><Relationship Id="rId1" Type="http://schemas.openxmlformats.org/officeDocument/2006/relationships/externalLinkPath" Target="&#9313;&#21220;&#21209;&#24418;&#24907;&#19968;&#35239;&#34920;&#65291;&#33258;&#27835;&#20307;&#12372;&#24847;&#352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amsid_lansys_mhlw_go_jp/Documents/PassageDrive/PCfolder/Downloads/001471581%20(6).xlsx" TargetMode="External"/><Relationship Id="rId1" Type="http://schemas.openxmlformats.org/officeDocument/2006/relationships/externalLinkPath" Target="/personal/amsid_lansys_mhlw_go_jp/Documents/PassageDrive/PCfolder/Downloads/001471581%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x14ac:dyDescent="0.4"/>
  <cols>
    <col min="1" max="20" width="3.875" style="2" customWidth="1"/>
    <col min="21" max="255" width="4.25" style="2" customWidth="1"/>
    <col min="256" max="16384" width="8.25" style="2"/>
  </cols>
  <sheetData>
    <row r="1" spans="1:20" ht="12.75" customHeight="1" x14ac:dyDescent="0.4">
      <c r="A1" s="1" t="s">
        <v>0</v>
      </c>
    </row>
    <row r="2" spans="1:20" ht="12.75" customHeight="1" x14ac:dyDescent="0.4">
      <c r="L2" s="31" t="s">
        <v>1</v>
      </c>
    </row>
    <row r="3" spans="1:20" ht="12.75" customHeight="1" thickBot="1" x14ac:dyDescent="0.45">
      <c r="A3" s="154"/>
      <c r="B3" s="3"/>
      <c r="C3" s="3"/>
      <c r="D3" s="3"/>
      <c r="E3" s="3"/>
      <c r="F3" s="3"/>
      <c r="G3" s="3"/>
      <c r="H3" s="3"/>
      <c r="I3" s="155"/>
    </row>
    <row r="4" spans="1:20" ht="12.75" customHeight="1" thickBot="1" x14ac:dyDescent="0.45">
      <c r="A4" s="154"/>
      <c r="B4" s="3"/>
      <c r="C4" s="3"/>
      <c r="D4" s="3"/>
      <c r="E4" s="3"/>
      <c r="F4" s="3"/>
      <c r="G4" s="3"/>
      <c r="H4" s="3"/>
      <c r="I4" s="155"/>
      <c r="N4" s="156" t="s">
        <v>2</v>
      </c>
      <c r="O4" s="157"/>
      <c r="P4" s="158"/>
      <c r="Q4" s="158"/>
      <c r="R4" s="158"/>
      <c r="S4" s="158"/>
      <c r="T4" s="159"/>
    </row>
    <row r="5" spans="1:20" ht="12.75" customHeight="1" thickBot="1" x14ac:dyDescent="0.2">
      <c r="B5" s="32"/>
      <c r="C5" s="33"/>
      <c r="D5" s="33"/>
      <c r="E5" s="33"/>
      <c r="F5" s="33"/>
      <c r="G5" s="33"/>
      <c r="H5" s="33"/>
    </row>
    <row r="6" spans="1:20" ht="12.75" customHeight="1" x14ac:dyDescent="0.15">
      <c r="A6" s="4"/>
      <c r="B6" s="160" t="s">
        <v>3</v>
      </c>
      <c r="C6" s="161"/>
      <c r="D6" s="162"/>
      <c r="E6" s="163"/>
      <c r="F6" s="163"/>
      <c r="G6" s="163"/>
      <c r="H6" s="163"/>
      <c r="I6" s="163"/>
      <c r="J6" s="163"/>
      <c r="K6" s="163"/>
      <c r="L6" s="163"/>
      <c r="M6" s="163"/>
      <c r="N6" s="163"/>
      <c r="O6" s="163"/>
      <c r="P6" s="163"/>
      <c r="Q6" s="163"/>
      <c r="R6" s="164"/>
      <c r="S6" s="164"/>
      <c r="T6" s="165"/>
    </row>
    <row r="7" spans="1:20" ht="12.75" customHeight="1" x14ac:dyDescent="0.15">
      <c r="A7" s="5" t="s">
        <v>4</v>
      </c>
      <c r="B7" s="166" t="s">
        <v>5</v>
      </c>
      <c r="C7" s="167"/>
      <c r="D7" s="168"/>
      <c r="E7" s="169"/>
      <c r="F7" s="169"/>
      <c r="G7" s="169"/>
      <c r="H7" s="169"/>
      <c r="I7" s="169"/>
      <c r="J7" s="169"/>
      <c r="K7" s="169"/>
      <c r="L7" s="169"/>
      <c r="M7" s="169"/>
      <c r="N7" s="169"/>
      <c r="O7" s="169"/>
      <c r="P7" s="169"/>
      <c r="Q7" s="169"/>
      <c r="R7" s="170"/>
      <c r="S7" s="170"/>
      <c r="T7" s="171"/>
    </row>
    <row r="8" spans="1:20" ht="12.75" customHeight="1" x14ac:dyDescent="0.4">
      <c r="A8" s="5"/>
      <c r="B8" s="172" t="s">
        <v>6</v>
      </c>
      <c r="C8" s="173"/>
      <c r="D8" s="6" t="s">
        <v>7</v>
      </c>
      <c r="E8" s="7"/>
      <c r="F8" s="7"/>
      <c r="G8" s="7"/>
      <c r="H8" s="7"/>
      <c r="I8" s="7"/>
      <c r="J8" s="7"/>
      <c r="K8" s="7"/>
      <c r="L8" s="7"/>
      <c r="M8" s="7"/>
      <c r="N8" s="7"/>
      <c r="O8" s="7"/>
      <c r="P8" s="7"/>
      <c r="Q8" s="7"/>
      <c r="R8" s="7"/>
      <c r="S8" s="7"/>
      <c r="T8" s="8"/>
    </row>
    <row r="9" spans="1:20" ht="12.75" customHeight="1" x14ac:dyDescent="0.4">
      <c r="A9" s="5" t="s">
        <v>8</v>
      </c>
      <c r="B9" s="174"/>
      <c r="C9" s="175"/>
      <c r="D9" s="9"/>
      <c r="E9" s="10"/>
      <c r="F9" s="11" t="s">
        <v>9</v>
      </c>
      <c r="G9" s="12"/>
      <c r="H9" s="12"/>
      <c r="I9" s="178" t="s">
        <v>10</v>
      </c>
      <c r="J9" s="178"/>
      <c r="K9" s="10"/>
      <c r="L9" s="10"/>
      <c r="M9" s="10"/>
      <c r="N9" s="10"/>
      <c r="O9" s="10"/>
      <c r="P9" s="10"/>
      <c r="Q9" s="10"/>
      <c r="R9" s="10"/>
      <c r="S9" s="10"/>
      <c r="T9" s="13"/>
    </row>
    <row r="10" spans="1:20" ht="12.75" customHeight="1" x14ac:dyDescent="0.4">
      <c r="A10" s="14"/>
      <c r="B10" s="176"/>
      <c r="C10" s="177"/>
      <c r="D10" s="15"/>
      <c r="E10" s="16"/>
      <c r="F10" s="16"/>
      <c r="G10" s="16"/>
      <c r="H10" s="16"/>
      <c r="I10" s="16"/>
      <c r="J10" s="16"/>
      <c r="K10" s="16"/>
      <c r="L10" s="16"/>
      <c r="M10" s="16"/>
      <c r="N10" s="16"/>
      <c r="O10" s="16"/>
      <c r="P10" s="16"/>
      <c r="Q10" s="16"/>
      <c r="R10" s="16"/>
      <c r="S10" s="16"/>
      <c r="T10" s="17"/>
    </row>
    <row r="11" spans="1:20" ht="12.75" customHeight="1" x14ac:dyDescent="0.15">
      <c r="A11" s="18"/>
      <c r="B11" s="166" t="s">
        <v>11</v>
      </c>
      <c r="C11" s="167"/>
      <c r="D11" s="167" t="s">
        <v>12</v>
      </c>
      <c r="E11" s="167"/>
      <c r="F11" s="179"/>
      <c r="G11" s="179"/>
      <c r="H11" s="179"/>
      <c r="I11" s="179"/>
      <c r="J11" s="180"/>
      <c r="K11" s="181" t="s">
        <v>13</v>
      </c>
      <c r="L11" s="181"/>
      <c r="M11" s="168"/>
      <c r="N11" s="169"/>
      <c r="O11" s="169"/>
      <c r="P11" s="169"/>
      <c r="Q11" s="169"/>
      <c r="R11" s="170"/>
      <c r="S11" s="170"/>
      <c r="T11" s="171"/>
    </row>
    <row r="12" spans="1:20" ht="12.75" customHeight="1" x14ac:dyDescent="0.15">
      <c r="A12" s="182" t="s">
        <v>14</v>
      </c>
      <c r="B12" s="183"/>
      <c r="C12" s="183"/>
      <c r="D12" s="183"/>
      <c r="E12" s="183"/>
      <c r="F12" s="183"/>
      <c r="G12" s="183"/>
      <c r="H12" s="183"/>
      <c r="I12" s="184"/>
      <c r="J12" s="185" t="s">
        <v>15</v>
      </c>
      <c r="K12" s="186"/>
      <c r="L12" s="186"/>
      <c r="M12" s="186"/>
      <c r="N12" s="186"/>
      <c r="O12" s="186"/>
      <c r="P12" s="186"/>
      <c r="Q12" s="186"/>
      <c r="R12" s="187"/>
      <c r="S12" s="187"/>
      <c r="T12" s="188"/>
    </row>
    <row r="13" spans="1:20" ht="13.5" x14ac:dyDescent="0.15">
      <c r="A13" s="189" t="s">
        <v>16</v>
      </c>
      <c r="B13" s="190"/>
      <c r="C13" s="167" t="s">
        <v>3</v>
      </c>
      <c r="D13" s="185"/>
      <c r="E13" s="19"/>
      <c r="F13" s="20"/>
      <c r="G13" s="20"/>
      <c r="H13" s="20"/>
      <c r="I13" s="21"/>
      <c r="J13" s="191" t="s">
        <v>17</v>
      </c>
      <c r="K13" s="175"/>
      <c r="L13" s="193" t="s">
        <v>18</v>
      </c>
      <c r="M13" s="194"/>
      <c r="N13" s="194"/>
      <c r="O13" s="194"/>
      <c r="P13" s="194"/>
      <c r="Q13" s="194"/>
      <c r="R13" s="170"/>
      <c r="S13" s="170"/>
      <c r="T13" s="171"/>
    </row>
    <row r="14" spans="1:20" ht="20.25" customHeight="1" x14ac:dyDescent="0.15">
      <c r="A14" s="195" t="s">
        <v>19</v>
      </c>
      <c r="B14" s="196"/>
      <c r="C14" s="167" t="s">
        <v>20</v>
      </c>
      <c r="D14" s="185"/>
      <c r="E14" s="192"/>
      <c r="F14" s="197"/>
      <c r="G14" s="197"/>
      <c r="H14" s="197"/>
      <c r="I14" s="198"/>
      <c r="J14" s="192"/>
      <c r="K14" s="176"/>
      <c r="L14" s="22"/>
      <c r="M14" s="23"/>
      <c r="N14" s="23"/>
      <c r="O14" s="23"/>
      <c r="P14" s="23"/>
      <c r="Q14" s="23"/>
      <c r="R14" s="23"/>
      <c r="S14" s="23"/>
      <c r="T14" s="24"/>
    </row>
    <row r="15" spans="1:20" ht="12.75" customHeight="1" x14ac:dyDescent="0.4">
      <c r="A15" s="205" t="s">
        <v>21</v>
      </c>
      <c r="B15" s="172"/>
      <c r="C15" s="172"/>
      <c r="D15" s="172"/>
      <c r="E15" s="173"/>
      <c r="F15" s="167" t="s">
        <v>22</v>
      </c>
      <c r="G15" s="167"/>
      <c r="H15" s="167"/>
      <c r="I15" s="199" t="s">
        <v>23</v>
      </c>
      <c r="J15" s="183"/>
      <c r="K15" s="200"/>
      <c r="L15" s="167" t="s">
        <v>24</v>
      </c>
      <c r="M15" s="167"/>
      <c r="N15" s="167"/>
      <c r="O15" s="167" t="s">
        <v>25</v>
      </c>
      <c r="P15" s="167"/>
      <c r="Q15" s="185"/>
      <c r="R15" s="207" t="s">
        <v>26</v>
      </c>
      <c r="S15" s="207"/>
      <c r="T15" s="208"/>
    </row>
    <row r="16" spans="1:20" ht="12.75" customHeight="1" x14ac:dyDescent="0.4">
      <c r="A16" s="206"/>
      <c r="B16" s="176"/>
      <c r="C16" s="176"/>
      <c r="D16" s="176"/>
      <c r="E16" s="177"/>
      <c r="F16" s="25" t="s">
        <v>27</v>
      </c>
      <c r="G16" s="185" t="s">
        <v>28</v>
      </c>
      <c r="H16" s="166"/>
      <c r="I16" s="26" t="s">
        <v>27</v>
      </c>
      <c r="J16" s="185" t="s">
        <v>28</v>
      </c>
      <c r="K16" s="166"/>
      <c r="L16" s="26" t="s">
        <v>27</v>
      </c>
      <c r="M16" s="185" t="s">
        <v>28</v>
      </c>
      <c r="N16" s="166"/>
      <c r="O16" s="26" t="s">
        <v>27</v>
      </c>
      <c r="P16" s="185" t="s">
        <v>28</v>
      </c>
      <c r="Q16" s="186"/>
      <c r="R16" s="26" t="s">
        <v>27</v>
      </c>
      <c r="S16" s="185" t="s">
        <v>28</v>
      </c>
      <c r="T16" s="209"/>
    </row>
    <row r="17" spans="1:20" ht="12.75" customHeight="1" x14ac:dyDescent="0.4">
      <c r="A17" s="27"/>
      <c r="B17" s="210" t="s">
        <v>29</v>
      </c>
      <c r="C17" s="173"/>
      <c r="D17" s="199" t="s">
        <v>30</v>
      </c>
      <c r="E17" s="200"/>
      <c r="F17" s="26"/>
      <c r="G17" s="185"/>
      <c r="H17" s="166"/>
      <c r="I17" s="26"/>
      <c r="J17" s="185"/>
      <c r="K17" s="166"/>
      <c r="L17" s="26"/>
      <c r="M17" s="185"/>
      <c r="N17" s="166"/>
      <c r="O17" s="26"/>
      <c r="P17" s="185"/>
      <c r="Q17" s="186"/>
      <c r="R17" s="26"/>
      <c r="S17" s="185"/>
      <c r="T17" s="209"/>
    </row>
    <row r="18" spans="1:20" ht="12.75" customHeight="1" x14ac:dyDescent="0.4">
      <c r="A18" s="27"/>
      <c r="B18" s="192"/>
      <c r="C18" s="177"/>
      <c r="D18" s="199" t="s">
        <v>31</v>
      </c>
      <c r="E18" s="200"/>
      <c r="F18" s="26"/>
      <c r="G18" s="185"/>
      <c r="H18" s="166"/>
      <c r="I18" s="26"/>
      <c r="J18" s="185"/>
      <c r="K18" s="166"/>
      <c r="L18" s="26"/>
      <c r="M18" s="185"/>
      <c r="N18" s="166"/>
      <c r="O18" s="26"/>
      <c r="P18" s="185"/>
      <c r="Q18" s="186"/>
      <c r="R18" s="26"/>
      <c r="S18" s="185"/>
      <c r="T18" s="209"/>
    </row>
    <row r="19" spans="1:20" ht="12.75" customHeight="1" x14ac:dyDescent="0.4">
      <c r="A19" s="27"/>
      <c r="B19" s="199" t="s">
        <v>32</v>
      </c>
      <c r="C19" s="183"/>
      <c r="D19" s="183"/>
      <c r="E19" s="200"/>
      <c r="F19" s="185"/>
      <c r="G19" s="186"/>
      <c r="H19" s="166"/>
      <c r="I19" s="185"/>
      <c r="J19" s="186"/>
      <c r="K19" s="166"/>
      <c r="L19" s="185"/>
      <c r="M19" s="186"/>
      <c r="N19" s="166"/>
      <c r="O19" s="185"/>
      <c r="P19" s="186"/>
      <c r="Q19" s="186"/>
      <c r="R19" s="185"/>
      <c r="S19" s="186"/>
      <c r="T19" s="209"/>
    </row>
    <row r="20" spans="1:20" ht="12.75" customHeight="1" x14ac:dyDescent="0.4">
      <c r="A20" s="27"/>
      <c r="B20" s="199" t="s">
        <v>33</v>
      </c>
      <c r="C20" s="183"/>
      <c r="D20" s="183"/>
      <c r="E20" s="200"/>
      <c r="F20" s="201"/>
      <c r="G20" s="202"/>
      <c r="H20" s="203"/>
      <c r="I20" s="201"/>
      <c r="J20" s="202"/>
      <c r="K20" s="203"/>
      <c r="L20" s="201"/>
      <c r="M20" s="202"/>
      <c r="N20" s="203"/>
      <c r="O20" s="201"/>
      <c r="P20" s="202"/>
      <c r="Q20" s="202"/>
      <c r="R20" s="201"/>
      <c r="S20" s="202"/>
      <c r="T20" s="204"/>
    </row>
    <row r="21" spans="1:20" ht="12.75" customHeight="1" x14ac:dyDescent="0.4">
      <c r="A21" s="27"/>
      <c r="B21" s="172"/>
      <c r="C21" s="172"/>
      <c r="D21" s="172"/>
      <c r="E21" s="173"/>
      <c r="F21" s="167" t="s">
        <v>34</v>
      </c>
      <c r="G21" s="167"/>
      <c r="H21" s="167"/>
      <c r="I21" s="185" t="s">
        <v>35</v>
      </c>
      <c r="J21" s="186"/>
      <c r="K21" s="166"/>
      <c r="L21" s="199" t="s">
        <v>36</v>
      </c>
      <c r="M21" s="183"/>
      <c r="N21" s="200"/>
      <c r="O21" s="185" t="s">
        <v>37</v>
      </c>
      <c r="P21" s="186"/>
      <c r="Q21" s="186"/>
      <c r="R21" s="34"/>
      <c r="T21" s="35"/>
    </row>
    <row r="22" spans="1:20" ht="12.75" customHeight="1" x14ac:dyDescent="0.4">
      <c r="A22" s="27"/>
      <c r="B22" s="176"/>
      <c r="C22" s="176"/>
      <c r="D22" s="176"/>
      <c r="E22" s="177"/>
      <c r="F22" s="25" t="s">
        <v>27</v>
      </c>
      <c r="G22" s="185" t="s">
        <v>28</v>
      </c>
      <c r="H22" s="166"/>
      <c r="I22" s="26" t="s">
        <v>27</v>
      </c>
      <c r="J22" s="185" t="s">
        <v>28</v>
      </c>
      <c r="K22" s="166"/>
      <c r="L22" s="26" t="s">
        <v>27</v>
      </c>
      <c r="M22" s="185" t="s">
        <v>28</v>
      </c>
      <c r="N22" s="166"/>
      <c r="O22" s="26" t="s">
        <v>27</v>
      </c>
      <c r="P22" s="185" t="s">
        <v>28</v>
      </c>
      <c r="Q22" s="186"/>
      <c r="R22" s="34"/>
      <c r="T22" s="35"/>
    </row>
    <row r="23" spans="1:20" ht="12.75" customHeight="1" x14ac:dyDescent="0.4">
      <c r="A23" s="27"/>
      <c r="B23" s="210" t="s">
        <v>29</v>
      </c>
      <c r="C23" s="173"/>
      <c r="D23" s="199" t="s">
        <v>30</v>
      </c>
      <c r="E23" s="200"/>
      <c r="F23" s="26"/>
      <c r="G23" s="185"/>
      <c r="H23" s="166"/>
      <c r="I23" s="26"/>
      <c r="J23" s="185"/>
      <c r="K23" s="166"/>
      <c r="L23" s="26"/>
      <c r="M23" s="185"/>
      <c r="N23" s="166"/>
      <c r="O23" s="26"/>
      <c r="P23" s="185"/>
      <c r="Q23" s="186"/>
      <c r="R23" s="34"/>
      <c r="T23" s="35"/>
    </row>
    <row r="24" spans="1:20" ht="12.75" customHeight="1" x14ac:dyDescent="0.4">
      <c r="A24" s="27"/>
      <c r="B24" s="192"/>
      <c r="C24" s="177"/>
      <c r="D24" s="199" t="s">
        <v>31</v>
      </c>
      <c r="E24" s="200"/>
      <c r="F24" s="26"/>
      <c r="G24" s="185"/>
      <c r="H24" s="166"/>
      <c r="I24" s="26"/>
      <c r="J24" s="185"/>
      <c r="K24" s="166"/>
      <c r="L24" s="26"/>
      <c r="M24" s="185"/>
      <c r="N24" s="166"/>
      <c r="O24" s="26"/>
      <c r="P24" s="185"/>
      <c r="Q24" s="186"/>
      <c r="R24" s="34"/>
      <c r="T24" s="35"/>
    </row>
    <row r="25" spans="1:20" ht="12.75" customHeight="1" x14ac:dyDescent="0.4">
      <c r="A25" s="27"/>
      <c r="B25" s="199" t="s">
        <v>32</v>
      </c>
      <c r="C25" s="183"/>
      <c r="D25" s="183"/>
      <c r="E25" s="200"/>
      <c r="F25" s="185"/>
      <c r="G25" s="186"/>
      <c r="H25" s="166"/>
      <c r="I25" s="185"/>
      <c r="J25" s="186"/>
      <c r="K25" s="166"/>
      <c r="L25" s="185"/>
      <c r="M25" s="186"/>
      <c r="N25" s="166"/>
      <c r="O25" s="167"/>
      <c r="P25" s="167"/>
      <c r="Q25" s="185"/>
      <c r="R25" s="34"/>
      <c r="T25" s="35"/>
    </row>
    <row r="26" spans="1:20" ht="12.75" customHeight="1" x14ac:dyDescent="0.4">
      <c r="A26" s="27"/>
      <c r="B26" s="199" t="s">
        <v>33</v>
      </c>
      <c r="C26" s="183"/>
      <c r="D26" s="183"/>
      <c r="E26" s="200"/>
      <c r="F26" s="211"/>
      <c r="G26" s="212"/>
      <c r="H26" s="213"/>
      <c r="I26" s="211"/>
      <c r="J26" s="212"/>
      <c r="K26" s="213"/>
      <c r="L26" s="211"/>
      <c r="M26" s="212"/>
      <c r="N26" s="213"/>
      <c r="O26" s="214"/>
      <c r="P26" s="214"/>
      <c r="Q26" s="211"/>
      <c r="R26" s="34"/>
      <c r="T26" s="35"/>
    </row>
    <row r="27" spans="1:20" s="37" customFormat="1" ht="13.5" customHeight="1" x14ac:dyDescent="0.4">
      <c r="A27" s="36"/>
      <c r="B27" s="215" t="s">
        <v>38</v>
      </c>
      <c r="C27" s="216"/>
      <c r="D27" s="216"/>
      <c r="E27" s="217"/>
      <c r="F27" s="223" t="s">
        <v>39</v>
      </c>
      <c r="G27" s="224"/>
      <c r="H27" s="224"/>
      <c r="I27" s="224"/>
      <c r="J27" s="224"/>
      <c r="K27" s="224"/>
      <c r="L27" s="224"/>
      <c r="M27" s="224"/>
      <c r="N27" s="224"/>
      <c r="O27" s="224"/>
      <c r="P27" s="224"/>
      <c r="Q27" s="224"/>
      <c r="R27" s="224"/>
      <c r="S27" s="224"/>
      <c r="T27" s="225"/>
    </row>
    <row r="28" spans="1:20" s="37" customFormat="1" ht="13.5" customHeight="1" x14ac:dyDescent="0.4">
      <c r="A28" s="36"/>
      <c r="B28" s="218"/>
      <c r="C28" s="170"/>
      <c r="D28" s="170"/>
      <c r="E28" s="219"/>
      <c r="F28" s="38" t="s">
        <v>40</v>
      </c>
      <c r="G28" s="39"/>
      <c r="H28" s="39"/>
      <c r="I28" s="226" t="s">
        <v>41</v>
      </c>
      <c r="J28" s="226"/>
      <c r="K28" s="226"/>
      <c r="L28" s="226"/>
      <c r="M28" s="226" t="s">
        <v>42</v>
      </c>
      <c r="N28" s="226"/>
      <c r="O28" s="226"/>
      <c r="P28" s="226"/>
      <c r="Q28" s="226" t="s">
        <v>43</v>
      </c>
      <c r="R28" s="226"/>
      <c r="S28" s="226"/>
      <c r="T28" s="227"/>
    </row>
    <row r="29" spans="1:20" s="37" customFormat="1" ht="13.5" customHeight="1" x14ac:dyDescent="0.15">
      <c r="A29" s="36"/>
      <c r="B29" s="218"/>
      <c r="C29" s="170"/>
      <c r="D29" s="170"/>
      <c r="E29" s="219"/>
      <c r="F29" s="38" t="s">
        <v>44</v>
      </c>
      <c r="G29" s="39"/>
      <c r="H29" s="39"/>
      <c r="I29" s="223"/>
      <c r="J29" s="228"/>
      <c r="K29" s="228"/>
      <c r="L29" s="229"/>
      <c r="M29" s="223"/>
      <c r="N29" s="228"/>
      <c r="O29" s="228"/>
      <c r="P29" s="229"/>
      <c r="Q29" s="223"/>
      <c r="R29" s="187"/>
      <c r="S29" s="187"/>
      <c r="T29" s="188"/>
    </row>
    <row r="30" spans="1:20" s="37" customFormat="1" ht="13.5" customHeight="1" x14ac:dyDescent="0.15">
      <c r="A30" s="36"/>
      <c r="B30" s="218"/>
      <c r="C30" s="170"/>
      <c r="D30" s="170"/>
      <c r="E30" s="219"/>
      <c r="F30" s="38" t="s">
        <v>45</v>
      </c>
      <c r="G30" s="39"/>
      <c r="H30" s="39"/>
      <c r="I30" s="223"/>
      <c r="J30" s="228"/>
      <c r="K30" s="228"/>
      <c r="L30" s="229"/>
      <c r="M30" s="223"/>
      <c r="N30" s="228"/>
      <c r="O30" s="228"/>
      <c r="P30" s="229"/>
      <c r="Q30" s="223"/>
      <c r="R30" s="187"/>
      <c r="S30" s="187"/>
      <c r="T30" s="188"/>
    </row>
    <row r="31" spans="1:20" s="37" customFormat="1" ht="13.5" customHeight="1" x14ac:dyDescent="0.15">
      <c r="A31" s="40"/>
      <c r="B31" s="220"/>
      <c r="C31" s="221"/>
      <c r="D31" s="221"/>
      <c r="E31" s="222"/>
      <c r="F31" s="38" t="s">
        <v>46</v>
      </c>
      <c r="G31" s="39"/>
      <c r="H31" s="39"/>
      <c r="I31" s="223"/>
      <c r="J31" s="228"/>
      <c r="K31" s="228"/>
      <c r="L31" s="229"/>
      <c r="M31" s="223"/>
      <c r="N31" s="228"/>
      <c r="O31" s="228"/>
      <c r="P31" s="229"/>
      <c r="Q31" s="223"/>
      <c r="R31" s="187"/>
      <c r="S31" s="187"/>
      <c r="T31" s="188"/>
    </row>
    <row r="32" spans="1:20" ht="12.75" customHeight="1" x14ac:dyDescent="0.4">
      <c r="A32" s="230" t="s">
        <v>47</v>
      </c>
      <c r="B32" s="167"/>
      <c r="C32" s="167"/>
      <c r="D32" s="167"/>
      <c r="E32" s="167"/>
      <c r="F32" s="185"/>
      <c r="G32" s="186"/>
      <c r="H32" s="186"/>
      <c r="I32" s="186"/>
      <c r="J32" s="186"/>
      <c r="K32" s="186"/>
      <c r="L32" s="186"/>
      <c r="M32" s="186"/>
      <c r="N32" s="186"/>
      <c r="O32" s="186"/>
      <c r="P32" s="186"/>
      <c r="Q32" s="186"/>
      <c r="R32" s="231"/>
      <c r="S32" s="231"/>
      <c r="T32" s="232"/>
    </row>
    <row r="33" spans="1:21" ht="12.75" customHeight="1" x14ac:dyDescent="0.4">
      <c r="A33" s="230"/>
      <c r="B33" s="233" t="s">
        <v>48</v>
      </c>
      <c r="C33" s="233"/>
      <c r="D33" s="233"/>
      <c r="E33" s="233"/>
      <c r="F33" s="234" t="s">
        <v>49</v>
      </c>
      <c r="G33" s="235"/>
      <c r="H33" s="235"/>
      <c r="I33" s="235"/>
      <c r="J33" s="235"/>
      <c r="K33" s="235"/>
      <c r="L33" s="235"/>
      <c r="M33" s="235"/>
      <c r="N33" s="235"/>
      <c r="O33" s="235"/>
      <c r="P33" s="235"/>
      <c r="Q33" s="235"/>
      <c r="R33" s="231"/>
      <c r="S33" s="231"/>
      <c r="T33" s="232"/>
    </row>
    <row r="34" spans="1:21" ht="12.75" customHeight="1" x14ac:dyDescent="0.4">
      <c r="A34" s="230"/>
      <c r="B34" s="233" t="s">
        <v>50</v>
      </c>
      <c r="C34" s="233"/>
      <c r="D34" s="233"/>
      <c r="E34" s="233"/>
      <c r="F34" s="234" t="s">
        <v>51</v>
      </c>
      <c r="G34" s="235"/>
      <c r="H34" s="235"/>
      <c r="I34" s="235"/>
      <c r="J34" s="235"/>
      <c r="K34" s="235"/>
      <c r="L34" s="235"/>
      <c r="M34" s="235"/>
      <c r="N34" s="235"/>
      <c r="O34" s="235"/>
      <c r="P34" s="235"/>
      <c r="Q34" s="235"/>
      <c r="R34" s="231"/>
      <c r="S34" s="231"/>
      <c r="T34" s="232"/>
    </row>
    <row r="35" spans="1:21" ht="12.75" customHeight="1" x14ac:dyDescent="0.4">
      <c r="A35" s="230"/>
      <c r="B35" s="236" t="s">
        <v>52</v>
      </c>
      <c r="C35" s="237"/>
      <c r="D35" s="237"/>
      <c r="E35" s="238"/>
      <c r="F35" s="244" t="s">
        <v>53</v>
      </c>
      <c r="G35" s="245"/>
      <c r="H35" s="246" t="s">
        <v>54</v>
      </c>
      <c r="I35" s="246"/>
      <c r="J35" s="246"/>
      <c r="K35" s="246"/>
      <c r="L35" s="246"/>
      <c r="M35" s="246"/>
      <c r="N35" s="246"/>
      <c r="O35" s="246"/>
      <c r="P35" s="246"/>
      <c r="Q35" s="247"/>
      <c r="R35" s="41"/>
      <c r="S35" s="42"/>
      <c r="T35" s="43"/>
    </row>
    <row r="36" spans="1:21" ht="12.75" customHeight="1" x14ac:dyDescent="0.4">
      <c r="A36" s="230"/>
      <c r="B36" s="239"/>
      <c r="C36" s="155"/>
      <c r="D36" s="155"/>
      <c r="E36" s="240"/>
      <c r="F36" s="244"/>
      <c r="G36" s="245"/>
      <c r="H36" s="248" t="s">
        <v>55</v>
      </c>
      <c r="I36" s="248"/>
      <c r="J36" s="248" t="s">
        <v>56</v>
      </c>
      <c r="K36" s="248"/>
      <c r="L36" s="248" t="s">
        <v>57</v>
      </c>
      <c r="M36" s="248"/>
      <c r="N36" s="248" t="s">
        <v>58</v>
      </c>
      <c r="O36" s="248"/>
      <c r="P36" s="248" t="s">
        <v>59</v>
      </c>
      <c r="Q36" s="249"/>
      <c r="R36" s="34"/>
      <c r="T36" s="35"/>
    </row>
    <row r="37" spans="1:21" ht="12.75" customHeight="1" x14ac:dyDescent="0.4">
      <c r="A37" s="230"/>
      <c r="B37" s="239"/>
      <c r="C37" s="155"/>
      <c r="D37" s="155"/>
      <c r="E37" s="240"/>
      <c r="F37" s="250"/>
      <c r="G37" s="250"/>
      <c r="H37" s="250"/>
      <c r="I37" s="250"/>
      <c r="J37" s="250"/>
      <c r="K37" s="250"/>
      <c r="L37" s="250"/>
      <c r="M37" s="250"/>
      <c r="N37" s="250"/>
      <c r="O37" s="250"/>
      <c r="P37" s="250"/>
      <c r="Q37" s="257"/>
      <c r="R37" s="34"/>
      <c r="T37" s="35"/>
    </row>
    <row r="38" spans="1:21" ht="12.75" customHeight="1" x14ac:dyDescent="0.4">
      <c r="A38" s="230"/>
      <c r="B38" s="239"/>
      <c r="C38" s="155"/>
      <c r="D38" s="155"/>
      <c r="E38" s="240"/>
      <c r="F38" s="250" t="s">
        <v>60</v>
      </c>
      <c r="G38" s="250"/>
      <c r="H38" s="250" t="s">
        <v>61</v>
      </c>
      <c r="I38" s="257"/>
      <c r="J38" s="258" t="s">
        <v>62</v>
      </c>
      <c r="K38" s="258"/>
      <c r="L38" s="44"/>
      <c r="M38" s="44"/>
      <c r="N38" s="44"/>
      <c r="O38" s="44"/>
      <c r="P38" s="44"/>
      <c r="Q38" s="44"/>
      <c r="R38" s="45"/>
      <c r="S38" s="45"/>
      <c r="T38" s="46"/>
      <c r="U38" s="45"/>
    </row>
    <row r="39" spans="1:21" ht="12.75" customHeight="1" x14ac:dyDescent="0.4">
      <c r="A39" s="230"/>
      <c r="B39" s="239"/>
      <c r="C39" s="155"/>
      <c r="D39" s="155"/>
      <c r="E39" s="240"/>
      <c r="F39" s="250"/>
      <c r="G39" s="250"/>
      <c r="H39" s="250"/>
      <c r="I39" s="257"/>
      <c r="J39" s="258"/>
      <c r="K39" s="258"/>
      <c r="L39" s="45"/>
      <c r="M39" s="45"/>
      <c r="N39" s="45"/>
      <c r="O39" s="45"/>
      <c r="P39" s="45"/>
      <c r="Q39" s="45"/>
      <c r="R39" s="45"/>
      <c r="S39" s="45"/>
      <c r="T39" s="46"/>
      <c r="U39" s="45"/>
    </row>
    <row r="40" spans="1:21" ht="12.75" customHeight="1" x14ac:dyDescent="0.4">
      <c r="A40" s="230"/>
      <c r="B40" s="241"/>
      <c r="C40" s="242"/>
      <c r="D40" s="242"/>
      <c r="E40" s="243"/>
      <c r="F40" s="257"/>
      <c r="G40" s="259"/>
      <c r="H40" s="257"/>
      <c r="I40" s="260"/>
      <c r="J40" s="250"/>
      <c r="K40" s="250"/>
      <c r="L40" s="47"/>
      <c r="M40" s="47"/>
      <c r="N40" s="47"/>
      <c r="O40" s="47"/>
      <c r="P40" s="47"/>
      <c r="Q40" s="47"/>
      <c r="R40" s="47"/>
      <c r="S40" s="47"/>
      <c r="T40" s="48"/>
      <c r="U40" s="45"/>
    </row>
    <row r="41" spans="1:21" ht="12.75" customHeight="1" x14ac:dyDescent="0.4">
      <c r="A41" s="230"/>
      <c r="B41" s="234" t="s">
        <v>63</v>
      </c>
      <c r="C41" s="235"/>
      <c r="D41" s="235"/>
      <c r="E41" s="261"/>
      <c r="F41" s="185" t="s">
        <v>64</v>
      </c>
      <c r="G41" s="186"/>
      <c r="H41" s="186"/>
      <c r="I41" s="186"/>
      <c r="J41" s="186"/>
      <c r="K41" s="186"/>
      <c r="L41" s="186"/>
      <c r="M41" s="186"/>
      <c r="N41" s="186"/>
      <c r="O41" s="186"/>
      <c r="P41" s="186"/>
      <c r="Q41" s="186"/>
      <c r="R41" s="231"/>
      <c r="S41" s="231"/>
      <c r="T41" s="232"/>
    </row>
    <row r="42" spans="1:21" ht="12.75" customHeight="1" x14ac:dyDescent="0.4">
      <c r="A42" s="230"/>
      <c r="B42" s="233" t="s">
        <v>65</v>
      </c>
      <c r="C42" s="233"/>
      <c r="D42" s="233"/>
      <c r="E42" s="233"/>
      <c r="F42" s="201"/>
      <c r="G42" s="202"/>
      <c r="H42" s="202"/>
      <c r="I42" s="202"/>
      <c r="J42" s="202"/>
      <c r="K42" s="202"/>
      <c r="L42" s="202"/>
      <c r="M42" s="202"/>
      <c r="N42" s="202"/>
      <c r="O42" s="202"/>
      <c r="P42" s="202"/>
      <c r="Q42" s="202"/>
      <c r="R42" s="231"/>
      <c r="S42" s="231"/>
      <c r="T42" s="232"/>
    </row>
    <row r="43" spans="1:21" ht="12.75" customHeight="1" x14ac:dyDescent="0.4">
      <c r="A43" s="230"/>
      <c r="B43" s="234" t="s">
        <v>66</v>
      </c>
      <c r="C43" s="235"/>
      <c r="D43" s="235"/>
      <c r="E43" s="261"/>
      <c r="F43" s="185" t="s">
        <v>67</v>
      </c>
      <c r="G43" s="186"/>
      <c r="H43" s="186"/>
      <c r="I43" s="186"/>
      <c r="J43" s="186"/>
      <c r="K43" s="186"/>
      <c r="L43" s="186"/>
      <c r="M43" s="186"/>
      <c r="N43" s="186"/>
      <c r="O43" s="186"/>
      <c r="P43" s="186"/>
      <c r="Q43" s="186"/>
      <c r="R43" s="231"/>
      <c r="S43" s="231"/>
      <c r="T43" s="232"/>
    </row>
    <row r="44" spans="1:21" ht="12.75" customHeight="1" x14ac:dyDescent="0.4">
      <c r="A44" s="230"/>
      <c r="B44" s="233" t="s">
        <v>68</v>
      </c>
      <c r="C44" s="233"/>
      <c r="D44" s="233"/>
      <c r="E44" s="233"/>
      <c r="F44" s="185"/>
      <c r="G44" s="186"/>
      <c r="H44" s="186"/>
      <c r="I44" s="186"/>
      <c r="J44" s="186"/>
      <c r="K44" s="186"/>
      <c r="L44" s="186"/>
      <c r="M44" s="186"/>
      <c r="N44" s="186"/>
      <c r="O44" s="186"/>
      <c r="P44" s="186"/>
      <c r="Q44" s="186"/>
      <c r="R44" s="231"/>
      <c r="S44" s="231"/>
      <c r="T44" s="232"/>
    </row>
    <row r="45" spans="1:21" ht="12.75" customHeight="1" x14ac:dyDescent="0.4">
      <c r="A45" s="230"/>
      <c r="B45" s="233"/>
      <c r="C45" s="233"/>
      <c r="D45" s="233"/>
      <c r="E45" s="233"/>
      <c r="F45" s="185"/>
      <c r="G45" s="186"/>
      <c r="H45" s="186"/>
      <c r="I45" s="186"/>
      <c r="J45" s="186"/>
      <c r="K45" s="186"/>
      <c r="L45" s="186"/>
      <c r="M45" s="186"/>
      <c r="N45" s="186"/>
      <c r="O45" s="186"/>
      <c r="P45" s="186"/>
      <c r="Q45" s="186"/>
      <c r="R45" s="231"/>
      <c r="S45" s="231"/>
      <c r="T45" s="232"/>
    </row>
    <row r="46" spans="1:21" ht="12.75" customHeight="1" x14ac:dyDescent="0.4">
      <c r="A46" s="230"/>
      <c r="B46" s="233" t="s">
        <v>69</v>
      </c>
      <c r="C46" s="233"/>
      <c r="D46" s="233"/>
      <c r="E46" s="233"/>
      <c r="F46" s="185"/>
      <c r="G46" s="186"/>
      <c r="H46" s="186"/>
      <c r="I46" s="186"/>
      <c r="J46" s="186"/>
      <c r="K46" s="186"/>
      <c r="L46" s="186"/>
      <c r="M46" s="186"/>
      <c r="N46" s="186"/>
      <c r="O46" s="186"/>
      <c r="P46" s="186"/>
      <c r="Q46" s="186"/>
      <c r="R46" s="231"/>
      <c r="S46" s="231"/>
      <c r="T46" s="232"/>
    </row>
    <row r="47" spans="1:21" ht="12.75" customHeight="1" x14ac:dyDescent="0.15">
      <c r="A47" s="230"/>
      <c r="B47" s="233" t="s">
        <v>70</v>
      </c>
      <c r="C47" s="233"/>
      <c r="D47" s="233"/>
      <c r="E47" s="233"/>
      <c r="F47" s="192" t="s">
        <v>71</v>
      </c>
      <c r="G47" s="176"/>
      <c r="H47" s="176"/>
      <c r="I47" s="177"/>
      <c r="J47" s="192" t="s">
        <v>72</v>
      </c>
      <c r="K47" s="176"/>
      <c r="L47" s="176"/>
      <c r="M47" s="177"/>
      <c r="N47" s="185"/>
      <c r="O47" s="224"/>
      <c r="P47" s="224"/>
      <c r="Q47" s="224"/>
      <c r="R47" s="187"/>
      <c r="S47" s="187"/>
      <c r="T47" s="188"/>
    </row>
    <row r="48" spans="1:21" ht="12.75" customHeight="1" x14ac:dyDescent="0.15">
      <c r="A48" s="230"/>
      <c r="B48" s="263"/>
      <c r="C48" s="263"/>
      <c r="D48" s="263"/>
      <c r="E48" s="263"/>
      <c r="F48" s="185" t="s">
        <v>73</v>
      </c>
      <c r="G48" s="186"/>
      <c r="H48" s="186"/>
      <c r="I48" s="166"/>
      <c r="J48" s="264" t="s">
        <v>74</v>
      </c>
      <c r="K48" s="265"/>
      <c r="L48" s="49"/>
      <c r="M48" s="50"/>
      <c r="N48" s="51" t="s">
        <v>75</v>
      </c>
      <c r="O48" s="191"/>
      <c r="P48" s="169"/>
      <c r="Q48" s="169"/>
      <c r="R48" s="170"/>
      <c r="S48" s="170"/>
      <c r="T48" s="35"/>
    </row>
    <row r="49" spans="1:20" ht="12.75" customHeight="1" x14ac:dyDescent="0.15">
      <c r="A49" s="230"/>
      <c r="B49" s="263"/>
      <c r="C49" s="263"/>
      <c r="D49" s="263"/>
      <c r="E49" s="263"/>
      <c r="F49" s="185" t="s">
        <v>76</v>
      </c>
      <c r="G49" s="186"/>
      <c r="H49" s="186"/>
      <c r="I49" s="166"/>
      <c r="J49" s="185"/>
      <c r="K49" s="224"/>
      <c r="L49" s="224"/>
      <c r="M49" s="224"/>
      <c r="N49" s="224"/>
      <c r="O49" s="224"/>
      <c r="P49" s="224"/>
      <c r="Q49" s="224"/>
      <c r="R49" s="187"/>
      <c r="S49" s="187"/>
      <c r="T49" s="188"/>
    </row>
    <row r="50" spans="1:20" ht="12.75" customHeight="1" x14ac:dyDescent="0.4">
      <c r="A50" s="266" t="s">
        <v>77</v>
      </c>
      <c r="B50" s="224"/>
      <c r="C50" s="224"/>
      <c r="D50" s="224"/>
      <c r="E50" s="267"/>
      <c r="F50" s="185" t="s">
        <v>78</v>
      </c>
      <c r="G50" s="166"/>
      <c r="H50" s="52"/>
      <c r="I50" s="52"/>
      <c r="J50" s="53"/>
      <c r="K50" s="54"/>
      <c r="L50" s="268" t="s">
        <v>79</v>
      </c>
      <c r="M50" s="268"/>
      <c r="N50" s="268"/>
      <c r="O50" s="55"/>
      <c r="P50" s="56"/>
      <c r="Q50" s="56"/>
      <c r="R50" s="56"/>
      <c r="S50" s="56"/>
      <c r="T50" s="57"/>
    </row>
    <row r="51" spans="1:20" ht="26.25" customHeight="1" x14ac:dyDescent="0.4">
      <c r="A51" s="269" t="s">
        <v>80</v>
      </c>
      <c r="B51" s="231"/>
      <c r="C51" s="231"/>
      <c r="D51" s="231"/>
      <c r="E51" s="270"/>
      <c r="F51" s="185"/>
      <c r="G51" s="186"/>
      <c r="H51" s="186"/>
      <c r="I51" s="186"/>
      <c r="J51" s="186"/>
      <c r="K51" s="186"/>
      <c r="L51" s="186"/>
      <c r="M51" s="186"/>
      <c r="N51" s="186"/>
      <c r="O51" s="186"/>
      <c r="P51" s="186"/>
      <c r="Q51" s="186"/>
      <c r="R51" s="231"/>
      <c r="S51" s="231"/>
      <c r="T51" s="232"/>
    </row>
    <row r="52" spans="1:20" ht="39" customHeight="1" thickBot="1" x14ac:dyDescent="0.2">
      <c r="A52" s="271" t="s">
        <v>81</v>
      </c>
      <c r="B52" s="272"/>
      <c r="C52" s="272"/>
      <c r="D52" s="272"/>
      <c r="E52" s="272"/>
      <c r="F52" s="251" t="s">
        <v>82</v>
      </c>
      <c r="G52" s="252"/>
      <c r="H52" s="252"/>
      <c r="I52" s="252"/>
      <c r="J52" s="252"/>
      <c r="K52" s="252"/>
      <c r="L52" s="252"/>
      <c r="M52" s="252"/>
      <c r="N52" s="252"/>
      <c r="O52" s="252"/>
      <c r="P52" s="252"/>
      <c r="Q52" s="252"/>
      <c r="R52" s="253"/>
      <c r="S52" s="253"/>
      <c r="T52" s="254"/>
    </row>
    <row r="53" spans="1:20" ht="12.75" customHeight="1" x14ac:dyDescent="0.4">
      <c r="A53" s="29" t="s">
        <v>83</v>
      </c>
    </row>
    <row r="54" spans="1:20" ht="12.75" customHeight="1" x14ac:dyDescent="0.4">
      <c r="A54" s="255" t="s">
        <v>84</v>
      </c>
      <c r="B54" s="256"/>
      <c r="C54" s="256"/>
      <c r="D54" s="256"/>
      <c r="E54" s="256"/>
      <c r="F54" s="256"/>
      <c r="G54" s="256"/>
      <c r="H54" s="256"/>
      <c r="I54" s="256"/>
      <c r="J54" s="256"/>
      <c r="K54" s="256"/>
      <c r="L54" s="256"/>
      <c r="M54" s="256"/>
      <c r="N54" s="256"/>
      <c r="O54" s="256"/>
      <c r="P54" s="256"/>
      <c r="Q54" s="256"/>
      <c r="R54" s="256"/>
      <c r="S54" s="256"/>
      <c r="T54" s="256"/>
    </row>
    <row r="55" spans="1:20" ht="12.75" customHeight="1" x14ac:dyDescent="0.4">
      <c r="A55" s="255" t="s">
        <v>85</v>
      </c>
      <c r="B55" s="256"/>
      <c r="C55" s="256"/>
      <c r="D55" s="256"/>
      <c r="E55" s="256"/>
      <c r="F55" s="256"/>
      <c r="G55" s="256"/>
      <c r="H55" s="256"/>
      <c r="I55" s="256"/>
      <c r="J55" s="256"/>
      <c r="K55" s="256"/>
      <c r="L55" s="256"/>
      <c r="M55" s="256"/>
      <c r="N55" s="256"/>
      <c r="O55" s="256"/>
      <c r="P55" s="256"/>
      <c r="Q55" s="256"/>
      <c r="R55" s="256"/>
      <c r="S55" s="256"/>
      <c r="T55" s="256"/>
    </row>
    <row r="56" spans="1:20" ht="12.75" customHeight="1" x14ac:dyDescent="0.4">
      <c r="A56" s="255" t="s">
        <v>86</v>
      </c>
      <c r="B56" s="256"/>
      <c r="C56" s="256"/>
      <c r="D56" s="256"/>
      <c r="E56" s="256"/>
      <c r="F56" s="256"/>
      <c r="G56" s="256"/>
      <c r="H56" s="256"/>
      <c r="I56" s="256"/>
      <c r="J56" s="256"/>
      <c r="K56" s="256"/>
      <c r="L56" s="256"/>
      <c r="M56" s="256"/>
      <c r="N56" s="256"/>
      <c r="O56" s="256"/>
      <c r="P56" s="256"/>
      <c r="Q56" s="256"/>
      <c r="R56" s="256"/>
      <c r="S56" s="256"/>
      <c r="T56" s="256"/>
    </row>
    <row r="57" spans="1:20" s="30" customFormat="1" ht="13.5" customHeight="1" x14ac:dyDescent="0.4">
      <c r="A57" s="255" t="s">
        <v>87</v>
      </c>
      <c r="B57" s="255"/>
      <c r="C57" s="255"/>
      <c r="D57" s="255"/>
      <c r="E57" s="255"/>
      <c r="F57" s="255"/>
      <c r="G57" s="255"/>
      <c r="H57" s="255"/>
      <c r="I57" s="255"/>
      <c r="J57" s="255"/>
      <c r="K57" s="255"/>
      <c r="L57" s="255"/>
      <c r="M57" s="255"/>
      <c r="N57" s="255"/>
      <c r="O57" s="255"/>
      <c r="P57" s="255"/>
      <c r="Q57" s="255"/>
    </row>
    <row r="58" spans="1:20" ht="12.75" customHeight="1" x14ac:dyDescent="0.4">
      <c r="A58" s="255" t="s">
        <v>88</v>
      </c>
      <c r="B58" s="256"/>
      <c r="C58" s="256"/>
      <c r="D58" s="256"/>
      <c r="E58" s="256"/>
      <c r="F58" s="256"/>
      <c r="G58" s="256"/>
      <c r="H58" s="256"/>
      <c r="I58" s="256"/>
      <c r="J58" s="256"/>
      <c r="K58" s="256"/>
      <c r="L58" s="256"/>
      <c r="M58" s="256"/>
      <c r="N58" s="256"/>
      <c r="O58" s="256"/>
      <c r="P58" s="256"/>
      <c r="Q58" s="256"/>
      <c r="R58" s="256"/>
      <c r="S58" s="256"/>
      <c r="T58" s="256"/>
    </row>
    <row r="59" spans="1:20" ht="12.75" customHeight="1" x14ac:dyDescent="0.4">
      <c r="A59" s="255" t="s">
        <v>89</v>
      </c>
      <c r="B59" s="256"/>
      <c r="C59" s="256"/>
      <c r="D59" s="256"/>
      <c r="E59" s="256"/>
      <c r="F59" s="256"/>
      <c r="G59" s="256"/>
      <c r="H59" s="256"/>
      <c r="I59" s="256"/>
      <c r="J59" s="256"/>
      <c r="K59" s="256"/>
      <c r="L59" s="256"/>
      <c r="M59" s="256"/>
      <c r="N59" s="256"/>
      <c r="O59" s="256"/>
      <c r="P59" s="256"/>
      <c r="Q59" s="256"/>
      <c r="R59" s="256"/>
      <c r="S59" s="256"/>
      <c r="T59" s="256"/>
    </row>
    <row r="60" spans="1:20" ht="12.75" customHeight="1" x14ac:dyDescent="0.4">
      <c r="A60" s="255" t="s">
        <v>90</v>
      </c>
      <c r="B60" s="256"/>
      <c r="C60" s="256"/>
      <c r="D60" s="256"/>
      <c r="E60" s="256"/>
      <c r="F60" s="256"/>
      <c r="G60" s="256"/>
      <c r="H60" s="256"/>
      <c r="I60" s="256"/>
      <c r="J60" s="256"/>
      <c r="K60" s="256"/>
      <c r="L60" s="256"/>
      <c r="M60" s="256"/>
      <c r="N60" s="256"/>
      <c r="O60" s="256"/>
      <c r="P60" s="256"/>
      <c r="Q60" s="256"/>
      <c r="R60" s="256"/>
      <c r="S60" s="256"/>
      <c r="T60" s="256"/>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262"/>
      <c r="B62" s="262"/>
      <c r="C62" s="262"/>
    </row>
    <row r="63" spans="1:20" ht="12.75" customHeight="1" x14ac:dyDescent="0.4">
      <c r="A63" s="262"/>
      <c r="B63" s="262"/>
      <c r="C63" s="262"/>
    </row>
    <row r="64" spans="1:20" ht="12.75" customHeight="1" x14ac:dyDescent="0.4">
      <c r="A64" s="262"/>
      <c r="B64" s="262"/>
      <c r="C64" s="262"/>
    </row>
    <row r="65" spans="1:3" ht="12.75" customHeight="1" x14ac:dyDescent="0.4">
      <c r="A65" s="262"/>
      <c r="B65" s="262"/>
      <c r="C65" s="262"/>
    </row>
    <row r="66" spans="1:3" ht="12.75" customHeight="1" x14ac:dyDescent="0.4">
      <c r="A66" s="262"/>
      <c r="B66" s="262"/>
      <c r="C66" s="262"/>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230</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4" t="s">
        <v>126</v>
      </c>
      <c r="D43" s="274"/>
      <c r="E43" s="274"/>
      <c r="F43" s="60"/>
      <c r="G43" s="60"/>
    </row>
    <row r="44" spans="1:39" ht="15" customHeight="1" x14ac:dyDescent="0.4">
      <c r="A44" s="60"/>
      <c r="B44" s="97" t="s">
        <v>127</v>
      </c>
      <c r="C44" s="275" t="s">
        <v>128</v>
      </c>
      <c r="D44" s="275"/>
      <c r="E44" s="275"/>
      <c r="F44" s="60"/>
      <c r="G44" s="60"/>
    </row>
    <row r="45" spans="1:39" ht="15" customHeight="1" x14ac:dyDescent="0.4">
      <c r="A45" s="60"/>
      <c r="B45" s="97" t="s">
        <v>129</v>
      </c>
      <c r="C45" s="275" t="s">
        <v>130</v>
      </c>
      <c r="D45" s="275"/>
      <c r="E45" s="275"/>
      <c r="F45" s="60"/>
      <c r="G45" s="60"/>
    </row>
    <row r="46" spans="1:39" ht="15" customHeight="1" x14ac:dyDescent="0.4">
      <c r="A46" s="60"/>
      <c r="B46" s="97" t="s">
        <v>131</v>
      </c>
      <c r="C46" s="275" t="s">
        <v>132</v>
      </c>
      <c r="D46" s="275"/>
      <c r="E46" s="275"/>
      <c r="F46" s="60"/>
      <c r="G46" s="60"/>
    </row>
    <row r="47" spans="1:39" ht="15" customHeight="1" x14ac:dyDescent="0.4">
      <c r="A47" s="60"/>
      <c r="B47" s="97" t="s">
        <v>133</v>
      </c>
      <c r="C47" s="275" t="s">
        <v>134</v>
      </c>
      <c r="D47" s="275"/>
      <c r="E47" s="275"/>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topLeftCell="A4"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4" t="s">
        <v>126</v>
      </c>
      <c r="D43" s="274"/>
      <c r="E43" s="274"/>
      <c r="F43" s="60"/>
      <c r="G43" s="60"/>
    </row>
    <row r="44" spans="1:39" ht="15" customHeight="1" x14ac:dyDescent="0.4">
      <c r="A44" s="60"/>
      <c r="B44" s="97" t="s">
        <v>127</v>
      </c>
      <c r="C44" s="275" t="s">
        <v>128</v>
      </c>
      <c r="D44" s="275"/>
      <c r="E44" s="275"/>
      <c r="F44" s="60"/>
      <c r="G44" s="60"/>
    </row>
    <row r="45" spans="1:39" ht="15" customHeight="1" x14ac:dyDescent="0.4">
      <c r="A45" s="60"/>
      <c r="B45" s="97" t="s">
        <v>129</v>
      </c>
      <c r="C45" s="275" t="s">
        <v>130</v>
      </c>
      <c r="D45" s="275"/>
      <c r="E45" s="275"/>
      <c r="F45" s="60"/>
      <c r="G45" s="60"/>
    </row>
    <row r="46" spans="1:39" ht="15" customHeight="1" x14ac:dyDescent="0.4">
      <c r="A46" s="60"/>
      <c r="B46" s="97" t="s">
        <v>131</v>
      </c>
      <c r="C46" s="275" t="s">
        <v>132</v>
      </c>
      <c r="D46" s="275"/>
      <c r="E46" s="275"/>
      <c r="F46" s="60"/>
      <c r="G46" s="60"/>
    </row>
    <row r="47" spans="1:39" ht="15" customHeight="1" x14ac:dyDescent="0.4">
      <c r="A47" s="60"/>
      <c r="B47" s="97" t="s">
        <v>133</v>
      </c>
      <c r="C47" s="275" t="s">
        <v>134</v>
      </c>
      <c r="D47" s="275"/>
      <c r="E47" s="275"/>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232</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4" t="s">
        <v>126</v>
      </c>
      <c r="D43" s="274"/>
      <c r="E43" s="274"/>
      <c r="F43" s="60"/>
      <c r="G43" s="60"/>
    </row>
    <row r="44" spans="1:39" ht="15" customHeight="1" x14ac:dyDescent="0.4">
      <c r="A44" s="60"/>
      <c r="B44" s="97" t="s">
        <v>127</v>
      </c>
      <c r="C44" s="275" t="s">
        <v>128</v>
      </c>
      <c r="D44" s="275"/>
      <c r="E44" s="275"/>
      <c r="F44" s="60"/>
      <c r="G44" s="60"/>
    </row>
    <row r="45" spans="1:39" ht="15" customHeight="1" x14ac:dyDescent="0.4">
      <c r="A45" s="60"/>
      <c r="B45" s="97" t="s">
        <v>129</v>
      </c>
      <c r="C45" s="275" t="s">
        <v>130</v>
      </c>
      <c r="D45" s="275"/>
      <c r="E45" s="275"/>
      <c r="F45" s="60"/>
      <c r="G45" s="60"/>
    </row>
    <row r="46" spans="1:39" ht="15" customHeight="1" x14ac:dyDescent="0.4">
      <c r="A46" s="60"/>
      <c r="B46" s="97" t="s">
        <v>131</v>
      </c>
      <c r="C46" s="275" t="s">
        <v>132</v>
      </c>
      <c r="D46" s="275"/>
      <c r="E46" s="275"/>
      <c r="F46" s="60"/>
      <c r="G46" s="60"/>
    </row>
    <row r="47" spans="1:39" ht="15" customHeight="1" x14ac:dyDescent="0.4">
      <c r="A47" s="60"/>
      <c r="B47" s="97" t="s">
        <v>133</v>
      </c>
      <c r="C47" s="275" t="s">
        <v>134</v>
      </c>
      <c r="D47" s="275"/>
      <c r="E47" s="275"/>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F18" sqref="F11:AJ18"/>
    </sheetView>
  </sheetViews>
  <sheetFormatPr defaultColWidth="8.25" defaultRowHeight="21" customHeight="1" x14ac:dyDescent="0.4"/>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t="s">
        <v>234</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x14ac:dyDescent="0.4">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x14ac:dyDescent="0.4">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x14ac:dyDescent="0.4">
      <c r="A42" s="274" t="s">
        <v>170</v>
      </c>
      <c r="B42" s="274"/>
      <c r="C42" s="274" t="s">
        <v>207</v>
      </c>
      <c r="D42" s="274"/>
      <c r="E42" s="292" t="s">
        <v>235</v>
      </c>
      <c r="F42" s="292"/>
      <c r="G42" s="292"/>
      <c r="H42" s="292"/>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92" t="s">
        <v>172</v>
      </c>
      <c r="B43" s="292"/>
      <c r="C43" s="349">
        <f>ROUNDDOWN(IF(AL38&lt;=60,1,1+ROUNDUP((AL38-60)/40,0)),1)</f>
        <v>2</v>
      </c>
      <c r="D43" s="349"/>
      <c r="E43" s="349">
        <f>ROUNDDOWN(AL38/6,1)</f>
        <v>11.6</v>
      </c>
      <c r="F43" s="349"/>
      <c r="G43" s="349"/>
      <c r="H43" s="349"/>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02" t="str">
        <f>IF(VLOOKUP($AK$1,選択肢!$A$1:$J$32,C51,FALSE)=0,"-",VLOOKUP($AK$1,選択肢!$A$1:$J$32,C51,FALSE))</f>
        <v>管理者</v>
      </c>
      <c r="D46" s="303"/>
      <c r="E46" s="301" t="str">
        <f>IF(VLOOKUP($AK$1,選択肢!$A$1:$J$32,E51,FALSE)=0,"-",VLOOKUP($AK$1,選択肢!$A$1:$J$32,E51,FALSE))</f>
        <v>サービス管理責任者</v>
      </c>
      <c r="F46" s="301"/>
      <c r="G46" s="301"/>
      <c r="H46" s="301"/>
      <c r="I46" s="302" t="str">
        <f>IF(VLOOKUP($AK$1,選択肢!$A$1:$J$32,I51,FALSE)=0,"-",VLOOKUP($AK$1,選択肢!$A$1:$J$32,I51,FALSE))</f>
        <v>看護職員</v>
      </c>
      <c r="J46" s="303"/>
      <c r="K46" s="303"/>
      <c r="L46" s="303"/>
      <c r="M46" s="303"/>
      <c r="N46" s="304"/>
      <c r="O46" s="302" t="str">
        <f>IF(VLOOKUP($AK$1,選択肢!$A$1:$J$32,O51,FALSE)=0,"-",VLOOKUP($AK$1,選択肢!$A$1:$J$32,O51,FALSE))</f>
        <v>理学療法士</v>
      </c>
      <c r="P46" s="303"/>
      <c r="Q46" s="303"/>
      <c r="R46" s="303"/>
      <c r="S46" s="303"/>
      <c r="T46" s="304"/>
      <c r="U46" s="302" t="str">
        <f>IF(VLOOKUP($AK$1,選択肢!$A$1:$J$32,U51,FALSE)=0,"-",VLOOKUP($AK$1,選択肢!$A$1:$J$32,U51,FALSE))</f>
        <v>作業療法士</v>
      </c>
      <c r="V46" s="303"/>
      <c r="W46" s="303"/>
      <c r="X46" s="303"/>
      <c r="Y46" s="303"/>
      <c r="Z46" s="304"/>
      <c r="AA46" s="302" t="str">
        <f>IF(VLOOKUP($AK$1,選択肢!$A$1:$J$32,AA51,FALSE)=0,"-",VLOOKUP($AK$1,選択肢!$A$1:$J$32,AA51,FALSE))</f>
        <v>言語聴覚士</v>
      </c>
      <c r="AB46" s="303"/>
      <c r="AC46" s="303"/>
      <c r="AD46" s="303"/>
      <c r="AE46" s="303"/>
      <c r="AF46" s="304"/>
      <c r="AG46" s="301" t="str">
        <f>IF(VLOOKUP($AK$1,選択肢!$A$1:$J$32,AG51,FALSE)=0,"-",VLOOKUP($AK$1,選択肢!$A$1:$J$32,AG51,FALSE))</f>
        <v>生活支援員</v>
      </c>
      <c r="AH46" s="301"/>
      <c r="AI46" s="301"/>
      <c r="AJ46" s="301"/>
      <c r="AK46" s="301"/>
      <c r="AL46" s="301" t="str">
        <f>IF(VLOOKUP($AK$1,選択肢!$A$1:$J$32,AL51,FALSE)=0,"-",VLOOKUP($AK$1,選択肢!$A$1:$J$32,AL51,FALSE))</f>
        <v>-</v>
      </c>
      <c r="AM46" s="301"/>
      <c r="AN46" s="62"/>
    </row>
    <row r="47" spans="1:43" ht="18" customHeight="1" x14ac:dyDescent="0.4">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1</v>
      </c>
      <c r="F49" s="296">
        <f>COUNTIFS($B$11:$B$30,E$46,$C$11:$C$30,"D",$E$11:$E$30,"*")</f>
        <v>0</v>
      </c>
      <c r="G49" s="297"/>
      <c r="H49" s="298"/>
      <c r="I49" s="296">
        <f>COUNTIFS($B$11:$B$30,I$46,$C$11:$C$30,"C",$E$11:$E$30,"*")</f>
        <v>0</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x14ac:dyDescent="0.4">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F18" sqref="F11:AJ18"/>
    </sheetView>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236</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237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215</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24.95" customHeight="1" x14ac:dyDescent="0.4">
      <c r="A38" s="348" t="s">
        <v>213</v>
      </c>
      <c r="B38" s="348"/>
      <c r="C38" s="348"/>
      <c r="D38" s="72">
        <f>SUM(D39:D40)</f>
        <v>1540</v>
      </c>
      <c r="E38" s="72">
        <f>SUM(E39:E40)</f>
        <v>1441</v>
      </c>
      <c r="F38" s="349">
        <f>SUM(F39:H40)</f>
        <v>1540</v>
      </c>
      <c r="G38" s="349"/>
      <c r="H38" s="349"/>
      <c r="I38" s="349">
        <f>SUM(I39:K40)</f>
        <v>1617</v>
      </c>
      <c r="J38" s="349"/>
      <c r="K38" s="349"/>
      <c r="L38" s="349">
        <f>SUM(L39:N40)</f>
        <v>1617</v>
      </c>
      <c r="M38" s="349"/>
      <c r="N38" s="349"/>
      <c r="O38" s="349">
        <f>SUM(O39:Q40)</f>
        <v>1463</v>
      </c>
      <c r="P38" s="349"/>
      <c r="Q38" s="349"/>
      <c r="R38" s="349">
        <f>SUM(R39:T40)</f>
        <v>1540</v>
      </c>
      <c r="S38" s="349"/>
      <c r="T38" s="349"/>
      <c r="U38" s="349">
        <f>SUM(U39:W40)</f>
        <v>1540</v>
      </c>
      <c r="V38" s="349"/>
      <c r="W38" s="349"/>
      <c r="X38" s="349">
        <f>SUM(X39:Z40)</f>
        <v>1463</v>
      </c>
      <c r="Y38" s="349"/>
      <c r="Z38" s="349"/>
      <c r="AA38" s="349">
        <f>SUM(AA39:AC40)</f>
        <v>1463</v>
      </c>
      <c r="AB38" s="349"/>
      <c r="AC38" s="349"/>
      <c r="AD38" s="349">
        <f>SUM(AD39:AF40)</f>
        <v>1463</v>
      </c>
      <c r="AE38" s="349"/>
      <c r="AF38" s="349"/>
      <c r="AG38" s="349">
        <f>SUM(AG39:AI40)</f>
        <v>1540</v>
      </c>
      <c r="AH38" s="349"/>
      <c r="AI38" s="349"/>
      <c r="AJ38" s="275">
        <f>SUM(D38:AI38)</f>
        <v>18227</v>
      </c>
      <c r="AK38" s="275"/>
      <c r="AL38" s="108">
        <f>ROUNDUP(AJ38/AJ41,1)</f>
        <v>77</v>
      </c>
      <c r="AM38"/>
      <c r="AN38"/>
      <c r="AO38"/>
      <c r="AP38"/>
      <c r="AQ38"/>
    </row>
    <row r="39" spans="1:43" ht="24.95" customHeight="1" x14ac:dyDescent="0.4">
      <c r="A39" s="356" t="s">
        <v>238</v>
      </c>
      <c r="B39" s="356"/>
      <c r="C39" s="356"/>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108">
        <f>ROUNDUP(AJ39/AJ41,1)</f>
        <v>70</v>
      </c>
      <c r="AM39"/>
      <c r="AN39"/>
      <c r="AO39"/>
      <c r="AP39"/>
      <c r="AQ39"/>
    </row>
    <row r="40" spans="1:43" ht="24.95" customHeight="1" x14ac:dyDescent="0.4">
      <c r="A40" s="356" t="s">
        <v>239</v>
      </c>
      <c r="B40" s="356"/>
      <c r="C40" s="356"/>
      <c r="D40" s="69">
        <v>140</v>
      </c>
      <c r="E40" s="69">
        <v>131</v>
      </c>
      <c r="F40" s="345">
        <v>140</v>
      </c>
      <c r="G40" s="345"/>
      <c r="H40" s="345"/>
      <c r="I40" s="345">
        <v>147</v>
      </c>
      <c r="J40" s="345"/>
      <c r="K40" s="345"/>
      <c r="L40" s="345">
        <v>147</v>
      </c>
      <c r="M40" s="345"/>
      <c r="N40" s="345"/>
      <c r="O40" s="345">
        <v>133</v>
      </c>
      <c r="P40" s="345"/>
      <c r="Q40" s="345"/>
      <c r="R40" s="345">
        <v>140</v>
      </c>
      <c r="S40" s="345"/>
      <c r="T40" s="345"/>
      <c r="U40" s="345">
        <v>140</v>
      </c>
      <c r="V40" s="345"/>
      <c r="W40" s="345"/>
      <c r="X40" s="345">
        <v>133</v>
      </c>
      <c r="Y40" s="345"/>
      <c r="Z40" s="345"/>
      <c r="AA40" s="345">
        <v>133</v>
      </c>
      <c r="AB40" s="345"/>
      <c r="AC40" s="345"/>
      <c r="AD40" s="345">
        <v>133</v>
      </c>
      <c r="AE40" s="345"/>
      <c r="AF40" s="345"/>
      <c r="AG40" s="345">
        <v>140</v>
      </c>
      <c r="AH40" s="345"/>
      <c r="AI40" s="345"/>
      <c r="AJ40" s="275">
        <f>SUM(D40:AI40)</f>
        <v>1657</v>
      </c>
      <c r="AK40" s="275"/>
      <c r="AL40" s="108">
        <f>ROUNDUP(AJ40/AJ41,1)</f>
        <v>7</v>
      </c>
      <c r="AM40"/>
      <c r="AN40"/>
      <c r="AO40"/>
      <c r="AP40"/>
      <c r="AQ40"/>
    </row>
    <row r="41" spans="1:43" ht="24.95" customHeight="1" x14ac:dyDescent="0.4">
      <c r="A41" s="348" t="s">
        <v>214</v>
      </c>
      <c r="B41" s="348"/>
      <c r="C41" s="348"/>
      <c r="D41" s="69">
        <v>20</v>
      </c>
      <c r="E41" s="69">
        <v>19</v>
      </c>
      <c r="F41" s="345">
        <v>20</v>
      </c>
      <c r="G41" s="345"/>
      <c r="H41" s="345"/>
      <c r="I41" s="345">
        <v>21</v>
      </c>
      <c r="J41" s="345"/>
      <c r="K41" s="345"/>
      <c r="L41" s="345">
        <v>21</v>
      </c>
      <c r="M41" s="345"/>
      <c r="N41" s="345"/>
      <c r="O41" s="345">
        <v>19</v>
      </c>
      <c r="P41" s="345"/>
      <c r="Q41" s="345"/>
      <c r="R41" s="345">
        <v>20</v>
      </c>
      <c r="S41" s="345"/>
      <c r="T41" s="345"/>
      <c r="U41" s="345">
        <v>20</v>
      </c>
      <c r="V41" s="345"/>
      <c r="W41" s="345"/>
      <c r="X41" s="345">
        <v>19</v>
      </c>
      <c r="Y41" s="345"/>
      <c r="Z41" s="345"/>
      <c r="AA41" s="345">
        <v>19</v>
      </c>
      <c r="AB41" s="345"/>
      <c r="AC41" s="345"/>
      <c r="AD41" s="345">
        <v>19</v>
      </c>
      <c r="AE41" s="345"/>
      <c r="AF41" s="345"/>
      <c r="AG41" s="345">
        <v>20</v>
      </c>
      <c r="AH41" s="345"/>
      <c r="AI41" s="345"/>
      <c r="AJ41" s="275">
        <f>+SUM(D41:AI41)</f>
        <v>237</v>
      </c>
      <c r="AK41" s="275"/>
      <c r="AL41" s="107"/>
      <c r="AM41"/>
      <c r="AN41"/>
      <c r="AO41"/>
      <c r="AP41"/>
      <c r="AQ41"/>
    </row>
    <row r="42" spans="1:43" ht="5.0999999999999996" customHeight="1" x14ac:dyDescent="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x14ac:dyDescent="0.4">
      <c r="A44" s="274" t="s">
        <v>170</v>
      </c>
      <c r="B44" s="274"/>
      <c r="C44" s="274" t="s">
        <v>207</v>
      </c>
      <c r="D44" s="274"/>
      <c r="E44" s="292" t="s">
        <v>215</v>
      </c>
      <c r="F44" s="292"/>
      <c r="G44" s="292"/>
      <c r="H44" s="292"/>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
      <c r="A45" s="292" t="s">
        <v>172</v>
      </c>
      <c r="B45" s="292"/>
      <c r="C45" s="349">
        <f>ROUNDDOWN(IF(AL38&lt;=60,1,1+ROUNDUP((AL38-60)/40,0)),1)</f>
        <v>2</v>
      </c>
      <c r="D45" s="349"/>
      <c r="E45" s="349">
        <f>ROUNDDOWN(AL39/6+AL40/10,1)</f>
        <v>12.3</v>
      </c>
      <c r="F45" s="349"/>
      <c r="G45" s="349"/>
      <c r="H45" s="349"/>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x14ac:dyDescent="0.4">
      <c r="A48" s="62"/>
      <c r="B48" s="67"/>
      <c r="C48" s="302" t="str">
        <f>IF(VLOOKUP($AK$1,選択肢!$A$1:$J$32,C53,FALSE)=0,"-",VLOOKUP($AK$1,選択肢!$A$1:$J$32,C53,FALSE))</f>
        <v>管理者</v>
      </c>
      <c r="D48" s="303"/>
      <c r="E48" s="301" t="str">
        <f>IF(VLOOKUP($AK$1,選択肢!$A$1:$J$32,E53,FALSE)=0,"-",VLOOKUP($AK$1,選択肢!$A$1:$J$32,E53,FALSE))</f>
        <v>サービス管理責任者</v>
      </c>
      <c r="F48" s="301"/>
      <c r="G48" s="301"/>
      <c r="H48" s="301"/>
      <c r="I48" s="302" t="str">
        <f>IF(VLOOKUP($AK$1,選択肢!$A$1:$J$32,I53,FALSE)=0,"-",VLOOKUP($AK$1,選択肢!$A$1:$J$32,I53,FALSE))</f>
        <v>地域移行支援員</v>
      </c>
      <c r="J48" s="303"/>
      <c r="K48" s="303"/>
      <c r="L48" s="303"/>
      <c r="M48" s="303"/>
      <c r="N48" s="304"/>
      <c r="O48" s="302" t="str">
        <f>IF(VLOOKUP($AK$1,選択肢!$A$1:$J$32,O53,FALSE)=0,"-",VLOOKUP($AK$1,選択肢!$A$1:$J$32,O53,FALSE))</f>
        <v>生活支援員</v>
      </c>
      <c r="P48" s="303"/>
      <c r="Q48" s="303"/>
      <c r="R48" s="303"/>
      <c r="S48" s="303"/>
      <c r="T48" s="304"/>
      <c r="U48" s="302" t="str">
        <f>IF(VLOOKUP($AK$1,選択肢!$A$1:$J$32,U53,FALSE)=0,"-",VLOOKUP($AK$1,選択肢!$A$1:$J$32,U53,FALSE))</f>
        <v>-</v>
      </c>
      <c r="V48" s="303"/>
      <c r="W48" s="303"/>
      <c r="X48" s="303"/>
      <c r="Y48" s="303"/>
      <c r="Z48" s="304"/>
      <c r="AA48" s="302" t="str">
        <f>IF(VLOOKUP($AK$1,選択肢!$A$1:$J$32,AA53,FALSE)=0,"-",VLOOKUP($AK$1,選択肢!$A$1:$J$32,AA53,FALSE))</f>
        <v>-</v>
      </c>
      <c r="AB48" s="303"/>
      <c r="AC48" s="303"/>
      <c r="AD48" s="303"/>
      <c r="AE48" s="303"/>
      <c r="AF48" s="304"/>
      <c r="AG48" s="301" t="str">
        <f>IF(VLOOKUP($AK$1,選択肢!$A$1:$J$32,AG53,FALSE)=0,"-",VLOOKUP($AK$1,選択肢!$A$1:$J$32,AG53,FALSE))</f>
        <v>-</v>
      </c>
      <c r="AH48" s="301"/>
      <c r="AI48" s="301"/>
      <c r="AJ48" s="301"/>
      <c r="AK48" s="301"/>
      <c r="AL48" s="301" t="str">
        <f>IF(VLOOKUP($AK$1,選択肢!$A$1:$J$32,AL53,FALSE)=0,"-",VLOOKUP($AK$1,選択肢!$A$1:$J$32,AL53,FALSE))</f>
        <v>-</v>
      </c>
      <c r="AM48" s="301"/>
      <c r="AN48" s="62"/>
    </row>
    <row r="49" spans="1:40" ht="18" customHeight="1" x14ac:dyDescent="0.4">
      <c r="A49" s="62"/>
      <c r="B49" s="67"/>
      <c r="C49" s="102" t="s">
        <v>190</v>
      </c>
      <c r="D49" s="102" t="s">
        <v>191</v>
      </c>
      <c r="E49" s="101" t="s">
        <v>190</v>
      </c>
      <c r="F49" s="300" t="s">
        <v>191</v>
      </c>
      <c r="G49" s="300"/>
      <c r="H49" s="300"/>
      <c r="I49" s="296" t="s">
        <v>190</v>
      </c>
      <c r="J49" s="297"/>
      <c r="K49" s="298"/>
      <c r="L49" s="296" t="s">
        <v>191</v>
      </c>
      <c r="M49" s="297"/>
      <c r="N49" s="298"/>
      <c r="O49" s="296" t="s">
        <v>190</v>
      </c>
      <c r="P49" s="297"/>
      <c r="Q49" s="298"/>
      <c r="R49" s="296" t="s">
        <v>191</v>
      </c>
      <c r="S49" s="297"/>
      <c r="T49" s="298"/>
      <c r="U49" s="296" t="s">
        <v>190</v>
      </c>
      <c r="V49" s="297"/>
      <c r="W49" s="298"/>
      <c r="X49" s="296" t="s">
        <v>191</v>
      </c>
      <c r="Y49" s="297"/>
      <c r="Z49" s="298"/>
      <c r="AA49" s="296" t="s">
        <v>190</v>
      </c>
      <c r="AB49" s="297"/>
      <c r="AC49" s="298"/>
      <c r="AD49" s="296" t="s">
        <v>191</v>
      </c>
      <c r="AE49" s="297"/>
      <c r="AF49" s="298"/>
      <c r="AG49" s="296" t="s">
        <v>190</v>
      </c>
      <c r="AH49" s="297"/>
      <c r="AI49" s="298"/>
      <c r="AJ49" s="296" t="s">
        <v>191</v>
      </c>
      <c r="AK49" s="298"/>
      <c r="AL49" s="101" t="s">
        <v>27</v>
      </c>
      <c r="AM49" s="101" t="s">
        <v>216</v>
      </c>
      <c r="AN49" s="62"/>
    </row>
    <row r="50" spans="1:40" ht="18" customHeight="1" x14ac:dyDescent="0.4">
      <c r="A50" s="62"/>
      <c r="B50" s="75" t="s">
        <v>192</v>
      </c>
      <c r="C50" s="101">
        <f>COUNTIFS($B$11:$B$30,C$48,$C$11:$C$30,"A",$E$11:$E$30,"*")</f>
        <v>1</v>
      </c>
      <c r="D50" s="101">
        <f>COUNTIFS($B$11:$B$30,C$48,$C$11:$C$30,"B",$E$11:$E$30,"*")</f>
        <v>0</v>
      </c>
      <c r="E50" s="101">
        <f>COUNTIFS($B$11:$B$30,E$48,$C$11:$C$30,"A",$E$11:$E$30,"*")</f>
        <v>0</v>
      </c>
      <c r="F50" s="296">
        <f>COUNTIFS($B$11:$B$30,E$48,$C$11:$C$30,"B",$E$11:$E$30,"*")</f>
        <v>1</v>
      </c>
      <c r="G50" s="297"/>
      <c r="H50" s="298"/>
      <c r="I50" s="296">
        <f>COUNTIFS($B$11:$B$30,I$48,$C$11:$C$30,"A",$E$11:$E$30,"*")</f>
        <v>0</v>
      </c>
      <c r="J50" s="297"/>
      <c r="K50" s="298"/>
      <c r="L50" s="296">
        <f>COUNTIFS($B$11:$B$30,I$48,$C$11:$C$30,"B",$E$11:$E$30,"*")</f>
        <v>0</v>
      </c>
      <c r="M50" s="297"/>
      <c r="N50" s="298"/>
      <c r="O50" s="296">
        <f>COUNTIFS($B$11:$B$30,O$48,$C$11:$C$30,"A",$E$11:$E$30,"*")</f>
        <v>0</v>
      </c>
      <c r="P50" s="297"/>
      <c r="Q50" s="298"/>
      <c r="R50" s="296">
        <f>COUNTIFS($B$11:$B$30,O$48,$C$11:$C$30,"B",$E$11:$E$30,"*")</f>
        <v>0</v>
      </c>
      <c r="S50" s="297"/>
      <c r="T50" s="298"/>
      <c r="U50" s="296">
        <f>COUNTIFS($B$11:$B$30,U$48,$C$11:$C$30,"A",$E$11:$E$30,"*")</f>
        <v>0</v>
      </c>
      <c r="V50" s="297"/>
      <c r="W50" s="298"/>
      <c r="X50" s="296">
        <f>COUNTIFS($B$11:$B$30,U$48,$C$11:$C$30,"B",$E$11:$E$30,"*")</f>
        <v>0</v>
      </c>
      <c r="Y50" s="297"/>
      <c r="Z50" s="298"/>
      <c r="AA50" s="296">
        <f>COUNTIFS($B$11:$B$30,AA$48,$C$11:$C$30,"A",$E$11:$E$30,"*")</f>
        <v>0</v>
      </c>
      <c r="AB50" s="297"/>
      <c r="AC50" s="298"/>
      <c r="AD50" s="296">
        <f>COUNTIFS($B$11:$B$30,AA$48,$C$11:$C$30,"B",$E$11:$E$30,"*")</f>
        <v>0</v>
      </c>
      <c r="AE50" s="297"/>
      <c r="AF50" s="298"/>
      <c r="AG50" s="296">
        <f>COUNTIFS($B$11:$B$30,AG$48,$C$11:$C$30,"A",$E$11:$E$30,"*")</f>
        <v>0</v>
      </c>
      <c r="AH50" s="297"/>
      <c r="AI50" s="298"/>
      <c r="AJ50" s="296">
        <f>COUNTIFS($B$11:$B$30,AG$48,$C$11:$C$30,"B",$E$11:$E$30,"*")</f>
        <v>0</v>
      </c>
      <c r="AK50" s="298"/>
      <c r="AL50" s="101">
        <f>COUNTIFS($B$11:$B$30,AL$48,$C$11:$C$30,"A",$E$11:$E$30,"*")</f>
        <v>0</v>
      </c>
      <c r="AM50" s="101">
        <f>COUNTIFS($B$11:$B$30,AL$48,$C$11:$C$30,"B",$E$11:$E$30,"*")</f>
        <v>0</v>
      </c>
      <c r="AN50" s="62"/>
    </row>
    <row r="51" spans="1:40" ht="18" customHeight="1" x14ac:dyDescent="0.4">
      <c r="A51" s="62"/>
      <c r="B51" s="82" t="s">
        <v>193</v>
      </c>
      <c r="C51" s="101">
        <f>COUNTIFS($B$11:$B$30,C$48,$C$11:$C$30,"C",$E$11:$E$30,"*")</f>
        <v>0</v>
      </c>
      <c r="D51" s="101">
        <f>COUNTIFS($B$11:$B$30,C$48,$C$11:$C$30,"D",$E$11:$E$30,"*")</f>
        <v>0</v>
      </c>
      <c r="E51" s="101">
        <f>COUNTIFS($B$11:$B$30,E$48,$C$11:$C$30,"C",$E$11:$E$30,"*")</f>
        <v>0</v>
      </c>
      <c r="F51" s="296">
        <f>COUNTIFS($B$11:$B$30,E$48,$C$11:$C$30,"D",$E$11:$E$30,"*")</f>
        <v>0</v>
      </c>
      <c r="G51" s="297"/>
      <c r="H51" s="298"/>
      <c r="I51" s="296">
        <f>COUNTIFS($B$11:$B$30,I$48,$C$11:$C$30,"C",$E$11:$E$30,"*")</f>
        <v>1</v>
      </c>
      <c r="J51" s="297"/>
      <c r="K51" s="298"/>
      <c r="L51" s="296">
        <f>COUNTIFS($B$11:$B$30,I$48,$C$11:$C$30,"D",$E$11:$E$30,"*")</f>
        <v>0</v>
      </c>
      <c r="M51" s="297"/>
      <c r="N51" s="298"/>
      <c r="O51" s="296">
        <f>COUNTIFS($B$11:$B$30,O$48,$C$11:$C$30,"C",$E$11:$E$30,"*")</f>
        <v>0</v>
      </c>
      <c r="P51" s="297"/>
      <c r="Q51" s="298"/>
      <c r="R51" s="296">
        <f>COUNTIFS($B$11:$B$30,O$48,$C$11:$C$30,"D",$E$11:$E$30,"*")</f>
        <v>1</v>
      </c>
      <c r="S51" s="297"/>
      <c r="T51" s="298"/>
      <c r="U51" s="296">
        <f>COUNTIFS($B$11:$B$30,U$48,$C$11:$C$30,"C",$E$11:$E$30,"*")</f>
        <v>0</v>
      </c>
      <c r="V51" s="297"/>
      <c r="W51" s="298"/>
      <c r="X51" s="296">
        <f>COUNTIFS($B$11:$B$30,U$48,$C$11:$C$30,"D",$E$11:$E$30,"*")</f>
        <v>0</v>
      </c>
      <c r="Y51" s="297"/>
      <c r="Z51" s="298"/>
      <c r="AA51" s="296">
        <f>COUNTIFS($B$11:$B$30,AA$48,$C$11:$C$30,"C",$E$11:$E$30,"*")</f>
        <v>0</v>
      </c>
      <c r="AB51" s="297"/>
      <c r="AC51" s="298"/>
      <c r="AD51" s="296">
        <f>COUNTIFS($B$11:$B$30,AA$48,$C$11:$C$30,"D",$E$11:$E$30,"*")</f>
        <v>0</v>
      </c>
      <c r="AE51" s="297"/>
      <c r="AF51" s="298"/>
      <c r="AG51" s="296">
        <f>COUNTIFS($B$11:$B$30,AG$48,$C$11:$C$30,"C",$E$11:$E$30,"*")</f>
        <v>0</v>
      </c>
      <c r="AH51" s="297"/>
      <c r="AI51" s="298"/>
      <c r="AJ51" s="296">
        <f>COUNTIFS($B$11:$B$30,AG$48,$C$11:$C$30,"D",$E$11:$E$30,"*")</f>
        <v>0</v>
      </c>
      <c r="AK51" s="298"/>
      <c r="AL51" s="101">
        <f>COUNTIFS($B$11:$B$30,AL$48,$C$11:$C$30,"C",$E$11:$E$30,"*")</f>
        <v>0</v>
      </c>
      <c r="AM51" s="101">
        <f>COUNTIFS($B$11:$B$30,AL$48,$C$11:$C$30,"D",$E$11:$E$30,"*")</f>
        <v>0</v>
      </c>
      <c r="AN51" s="62"/>
    </row>
    <row r="52" spans="1:40" ht="24.95" customHeight="1" x14ac:dyDescent="0.4">
      <c r="A52" s="62"/>
      <c r="B52" s="82" t="s">
        <v>194</v>
      </c>
      <c r="C52" s="302">
        <f>IF($AK$3="４週",SUMIFS($AK$11:$AK$30,$B$11:$B$30,C48)/4/$AH$5,IF($AK$3="歴月",SUMIFS($AK$11:$AK$30,$B$11:$B$30,C48)/$AL$5,"記載する期間を選択してください"))</f>
        <v>0</v>
      </c>
      <c r="D52" s="304"/>
      <c r="E52" s="302">
        <f>IF($AK$3="４週",SUMIFS($AK$11:$AK$30,$B$11:$B$30,E48)/4/$AH$5,IF($AK$3="歴月",SUMIFS($AK$11:$AK$30,$B$11:$B$30,E48)/$AL$5,"記載する期間を選択してください"))</f>
        <v>0</v>
      </c>
      <c r="F52" s="303"/>
      <c r="G52" s="303"/>
      <c r="H52" s="304"/>
      <c r="I52" s="302">
        <f>IF($AK$3="４週",SUMIFS($AK$11:$AK$30,$B$11:$B$30,I48)/4/$AH$5,IF($AK$3="歴月",SUMIFS($AK$11:$AK$30,$B$11:$B$30,I48)/$AL$5,"記載する期間を選択してください"))</f>
        <v>0</v>
      </c>
      <c r="J52" s="303"/>
      <c r="K52" s="303"/>
      <c r="L52" s="303"/>
      <c r="M52" s="303"/>
      <c r="N52" s="304"/>
      <c r="O52" s="302">
        <f>IF($AK$3="４週",SUMIFS($AK$11:$AK$30,$B$11:$B$30,O48)/4/$AH$5,IF($AK$3="歴月",SUMIFS($AK$11:$AK$30,$B$11:$B$30,O48)/$AL$5,"記載する期間を選択してください"))</f>
        <v>0</v>
      </c>
      <c r="P52" s="303"/>
      <c r="Q52" s="303"/>
      <c r="R52" s="303"/>
      <c r="S52" s="303"/>
      <c r="T52" s="304"/>
      <c r="U52" s="302">
        <f>IF($AK$3="４週",SUMIFS($AK$11:$AK$30,$B$11:$B$30,U48)/4/$AH$5,IF($AK$3="歴月",SUMIFS($AK$11:$AK$30,$B$11:$B$30,U48)/$AL$5,"記載する期間を選択してください"))</f>
        <v>0</v>
      </c>
      <c r="V52" s="303"/>
      <c r="W52" s="303"/>
      <c r="X52" s="303"/>
      <c r="Y52" s="303"/>
      <c r="Z52" s="304"/>
      <c r="AA52" s="302">
        <f>IF($AK$3="４週",SUMIFS($AK$11:$AK$30,$B$11:$B$30,AA48)/4/$AH$5,IF($AK$3="歴月",SUMIFS($AK$11:$AK$30,$B$11:$B$30,AA48)/$AL$5,"記載する期間を選択してください"))</f>
        <v>0</v>
      </c>
      <c r="AB52" s="303"/>
      <c r="AC52" s="303"/>
      <c r="AD52" s="303"/>
      <c r="AE52" s="303"/>
      <c r="AF52" s="304"/>
      <c r="AG52" s="302">
        <f>IF($AK$3="４週",SUMIFS($AK$11:$AK$30,$B$11:$B$30,AG48)/4/$AH$5,IF($AK$3="歴月",SUMIFS($AK$11:$AK$30,$B$11:$B$30,AG48)/$AL$5,"記載する期間を選択してください"))</f>
        <v>0</v>
      </c>
      <c r="AH52" s="303"/>
      <c r="AI52" s="303"/>
      <c r="AJ52" s="303"/>
      <c r="AK52" s="304"/>
      <c r="AL52" s="302">
        <f>IF($AK$3="４週",SUMIFS($AK$11:$AK$30,$B$11:$B$30,AL48)/4/$AH$5,IF($AK$3="歴月",SUMIFS($AK$11:$AK$30,$B$11:$B$30,AL48)/$AL$5,"記載する期間を選択してください"))</f>
        <v>0</v>
      </c>
      <c r="AM52" s="304"/>
      <c r="AN52" s="62"/>
    </row>
    <row r="53" spans="1:40" ht="5.0999999999999996" customHeight="1" x14ac:dyDescent="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x14ac:dyDescent="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x14ac:dyDescent="0.4">
      <c r="A59" s="60" t="s">
        <v>123</v>
      </c>
      <c r="B59" s="94"/>
      <c r="C59" s="60"/>
      <c r="D59" s="60"/>
      <c r="E59" s="60"/>
      <c r="F59" s="60"/>
      <c r="G59" s="60"/>
    </row>
    <row r="60" spans="1:40" ht="15" customHeight="1" x14ac:dyDescent="0.4">
      <c r="A60" s="60" t="s">
        <v>124</v>
      </c>
      <c r="B60" s="94"/>
      <c r="C60" s="60"/>
      <c r="D60" s="60"/>
      <c r="E60" s="60"/>
      <c r="F60" s="60"/>
      <c r="G60" s="60"/>
    </row>
    <row r="61" spans="1:40" ht="15" customHeight="1" x14ac:dyDescent="0.4">
      <c r="A61" s="60"/>
      <c r="B61" s="75" t="s">
        <v>125</v>
      </c>
      <c r="C61" s="274" t="s">
        <v>126</v>
      </c>
      <c r="D61" s="274"/>
      <c r="E61" s="274"/>
      <c r="F61" s="60"/>
      <c r="G61" s="60"/>
    </row>
    <row r="62" spans="1:40" ht="15" customHeight="1" x14ac:dyDescent="0.4">
      <c r="A62" s="60"/>
      <c r="B62" s="97" t="s">
        <v>127</v>
      </c>
      <c r="C62" s="275" t="s">
        <v>128</v>
      </c>
      <c r="D62" s="275"/>
      <c r="E62" s="275"/>
      <c r="F62" s="60"/>
      <c r="G62" s="60"/>
    </row>
    <row r="63" spans="1:40" ht="15" customHeight="1" x14ac:dyDescent="0.4">
      <c r="A63" s="60"/>
      <c r="B63" s="97" t="s">
        <v>129</v>
      </c>
      <c r="C63" s="275" t="s">
        <v>130</v>
      </c>
      <c r="D63" s="275"/>
      <c r="E63" s="275"/>
      <c r="F63" s="60"/>
      <c r="G63" s="60"/>
    </row>
    <row r="64" spans="1:40" ht="15" customHeight="1" x14ac:dyDescent="0.4">
      <c r="A64" s="60"/>
      <c r="B64" s="97" t="s">
        <v>131</v>
      </c>
      <c r="C64" s="275" t="s">
        <v>132</v>
      </c>
      <c r="D64" s="275"/>
      <c r="E64" s="275"/>
      <c r="F64" s="60"/>
      <c r="G64" s="60"/>
    </row>
    <row r="65" spans="1:7" ht="15" customHeight="1" x14ac:dyDescent="0.4">
      <c r="A65" s="60"/>
      <c r="B65" s="97" t="s">
        <v>133</v>
      </c>
      <c r="C65" s="275" t="s">
        <v>134</v>
      </c>
      <c r="D65" s="275"/>
      <c r="E65" s="275"/>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138</v>
      </c>
      <c r="B69" s="94"/>
      <c r="C69" s="60"/>
      <c r="D69" s="60"/>
      <c r="E69" s="60"/>
      <c r="F69" s="60"/>
      <c r="G69" s="60"/>
    </row>
    <row r="70" spans="1:7" ht="15" customHeight="1" x14ac:dyDescent="0.4">
      <c r="A70" s="60" t="s">
        <v>240</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141</v>
      </c>
      <c r="B72" s="94"/>
      <c r="C72" s="60"/>
      <c r="D72" s="60"/>
      <c r="E72" s="60"/>
      <c r="F72" s="60"/>
      <c r="G72" s="60"/>
    </row>
    <row r="73" spans="1:7" ht="15" customHeight="1" x14ac:dyDescent="0.4">
      <c r="A73" s="60" t="s">
        <v>142</v>
      </c>
      <c r="B73" s="94"/>
      <c r="C73" s="60"/>
      <c r="D73" s="60"/>
      <c r="E73" s="60"/>
      <c r="F73" s="60"/>
      <c r="G73" s="60"/>
    </row>
    <row r="74" spans="1:7" ht="15" customHeight="1" x14ac:dyDescent="0.4">
      <c r="A74" s="60" t="s">
        <v>143</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146</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148</v>
      </c>
      <c r="B79" s="94"/>
      <c r="C79" s="60"/>
      <c r="D79" s="60"/>
      <c r="E79" s="60"/>
      <c r="F79" s="60"/>
      <c r="G79" s="60"/>
    </row>
    <row r="80" spans="1:7" ht="15" customHeight="1" x14ac:dyDescent="0.4">
      <c r="A80" s="60" t="s">
        <v>149</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152</v>
      </c>
      <c r="B83" s="94"/>
      <c r="C83" s="60"/>
      <c r="D83" s="60"/>
      <c r="E83" s="60"/>
      <c r="F83" s="60"/>
      <c r="G83" s="60"/>
    </row>
    <row r="84" spans="1:7" ht="15" customHeight="1" x14ac:dyDescent="0.4">
      <c r="A84" s="60" t="s">
        <v>153</v>
      </c>
      <c r="B84" s="94"/>
      <c r="C84" s="60"/>
      <c r="D84" s="60"/>
      <c r="E84" s="60"/>
      <c r="F84" s="60"/>
      <c r="G84" s="60"/>
    </row>
  </sheetData>
  <mergeCells count="167">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zoomScaleNormal="100" zoomScaleSheetLayoutView="100" workbookViewId="0">
      <selection activeCell="C43" sqref="C43:D43"/>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241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242</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242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242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x14ac:dyDescent="0.4">
      <c r="A38" s="348" t="s">
        <v>213</v>
      </c>
      <c r="B38" s="348"/>
      <c r="C38" s="348"/>
      <c r="D38" s="148">
        <v>60</v>
      </c>
      <c r="E38" s="148">
        <v>57</v>
      </c>
      <c r="F38" s="345">
        <v>60</v>
      </c>
      <c r="G38" s="345"/>
      <c r="H38" s="345"/>
      <c r="I38" s="345">
        <v>105</v>
      </c>
      <c r="J38" s="345"/>
      <c r="K38" s="345"/>
      <c r="L38" s="345">
        <v>105</v>
      </c>
      <c r="M38" s="345"/>
      <c r="N38" s="345"/>
      <c r="O38" s="345">
        <v>95</v>
      </c>
      <c r="P38" s="345"/>
      <c r="Q38" s="345"/>
      <c r="R38" s="345">
        <v>60</v>
      </c>
      <c r="S38" s="345"/>
      <c r="T38" s="345"/>
      <c r="U38" s="345">
        <v>60</v>
      </c>
      <c r="V38" s="345"/>
      <c r="W38" s="345"/>
      <c r="X38" s="345">
        <v>57</v>
      </c>
      <c r="Y38" s="345"/>
      <c r="Z38" s="345"/>
      <c r="AA38" s="345">
        <v>57</v>
      </c>
      <c r="AB38" s="345"/>
      <c r="AC38" s="345"/>
      <c r="AD38" s="345">
        <v>95</v>
      </c>
      <c r="AE38" s="345"/>
      <c r="AF38" s="345"/>
      <c r="AG38" s="345">
        <v>100</v>
      </c>
      <c r="AH38" s="345"/>
      <c r="AI38" s="345"/>
      <c r="AJ38" s="275">
        <f>SUM(D38:AI38)</f>
        <v>911</v>
      </c>
      <c r="AK38" s="275"/>
      <c r="AL38" s="346">
        <f>ROUNDUP(AJ38/AJ39,1)</f>
        <v>3.9</v>
      </c>
      <c r="AM38"/>
      <c r="AN38"/>
      <c r="AO38"/>
      <c r="AP38"/>
      <c r="AQ38"/>
    </row>
    <row r="39" spans="1:43" ht="18" customHeight="1" x14ac:dyDescent="0.4">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4" t="s">
        <v>170</v>
      </c>
      <c r="B42" s="274"/>
      <c r="C42" s="280" t="s">
        <v>242</v>
      </c>
      <c r="D42" s="282"/>
      <c r="E42" s="362"/>
      <c r="F42" s="362"/>
      <c r="G42" s="362"/>
      <c r="H42" s="278"/>
      <c r="I42" s="299"/>
      <c r="J42" s="299"/>
      <c r="K42" s="299"/>
      <c r="L42" s="299"/>
      <c r="M42" s="299"/>
      <c r="N42" s="299"/>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92" t="s">
        <v>172</v>
      </c>
      <c r="B43" s="292"/>
      <c r="C43" s="357">
        <f>ROUNDDOWN(AL38/15,1)</f>
        <v>0.2</v>
      </c>
      <c r="D43" s="358"/>
      <c r="E43" s="359"/>
      <c r="F43" s="359"/>
      <c r="G43" s="359"/>
      <c r="H43" s="360"/>
      <c r="I43" s="361"/>
      <c r="J43" s="359"/>
      <c r="K43" s="359"/>
      <c r="L43" s="359"/>
      <c r="M43" s="359"/>
      <c r="N43" s="36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02" t="str">
        <f>IF(VLOOKUP($AK$1,[1]選択肢!$A$1:$J$32,C51,FALSE)=0,"-",VLOOKUP($AK$1,[1]選択肢!$A$1:$J$32,C51,FALSE))</f>
        <v>管理者</v>
      </c>
      <c r="D46" s="303"/>
      <c r="E46" s="301" t="str">
        <f>IF(VLOOKUP($AK$1,[1]選択肢!$A$1:$J$32,E51,FALSE)=0,"-",VLOOKUP($AK$1,[1]選択肢!$A$1:$J$32,E51,FALSE))</f>
        <v>就労選択支援員</v>
      </c>
      <c r="F46" s="301"/>
      <c r="G46" s="301"/>
      <c r="H46" s="301"/>
      <c r="I46" s="302" t="str">
        <f>IF(VLOOKUP($AK$1,[1]選択肢!$A$1:$J$32,I51,FALSE)=0,"-",VLOOKUP($AK$1,[1]選択肢!$A$1:$J$32,I51,FALSE))</f>
        <v>-</v>
      </c>
      <c r="J46" s="303"/>
      <c r="K46" s="303"/>
      <c r="L46" s="303"/>
      <c r="M46" s="303"/>
      <c r="N46" s="304"/>
      <c r="O46" s="302" t="str">
        <f>IF(VLOOKUP($AK$1,[1]選択肢!$A$1:$J$32,O51,FALSE)=0,"-",VLOOKUP($AK$1,[1]選択肢!$A$1:$J$32,O51,FALSE))</f>
        <v>-</v>
      </c>
      <c r="P46" s="303"/>
      <c r="Q46" s="303"/>
      <c r="R46" s="303"/>
      <c r="S46" s="303"/>
      <c r="T46" s="304"/>
      <c r="U46" s="302" t="str">
        <f>IF(VLOOKUP($AK$1,[1]選択肢!$A$1:$J$32,U51,FALSE)=0,"-",VLOOKUP($AK$1,[1]選択肢!$A$1:$J$32,U51,FALSE))</f>
        <v>-</v>
      </c>
      <c r="V46" s="303"/>
      <c r="W46" s="303"/>
      <c r="X46" s="303"/>
      <c r="Y46" s="303"/>
      <c r="Z46" s="304"/>
      <c r="AA46" s="302" t="str">
        <f>IF(VLOOKUP($AK$1,[1]選択肢!$A$1:$J$32,AA51,FALSE)=0,"-",VLOOKUP($AK$1,[1]選択肢!$A$1:$J$32,AA51,FALSE))</f>
        <v>-</v>
      </c>
      <c r="AB46" s="303"/>
      <c r="AC46" s="303"/>
      <c r="AD46" s="303"/>
      <c r="AE46" s="303"/>
      <c r="AF46" s="304"/>
      <c r="AG46" s="301" t="str">
        <f>IF(VLOOKUP($AK$1,[1]選択肢!$A$1:$J$32,AG51,FALSE)=0,"-",VLOOKUP($AK$1,[1]選択肢!$A$1:$J$32,AG51,FALSE))</f>
        <v>-</v>
      </c>
      <c r="AH46" s="301"/>
      <c r="AI46" s="301"/>
      <c r="AJ46" s="301"/>
      <c r="AK46" s="301"/>
      <c r="AL46" s="301" t="str">
        <f>IF(VLOOKUP($AK$1,[1]選択肢!$A$1:$J$32,AL51,FALSE)=0,"-",VLOOKUP($AK$1,[1]選択肢!$A$1:$J$32,AL51,FALSE))</f>
        <v>-</v>
      </c>
      <c r="AM46" s="301"/>
      <c r="AN46" s="62"/>
    </row>
    <row r="47" spans="1:43" ht="18" customHeight="1" x14ac:dyDescent="0.4">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1</v>
      </c>
      <c r="F49" s="296">
        <f>COUNTIFS($B$11:$B$30,E$46,$C$11:$C$30,"D",$E$11:$E$30,"*")</f>
        <v>1</v>
      </c>
      <c r="G49" s="297"/>
      <c r="H49" s="298"/>
      <c r="I49" s="296">
        <f>COUNTIFS($B$11:$B$30,I$46,$C$11:$C$30,"C",$E$11:$E$30,"*")</f>
        <v>0</v>
      </c>
      <c r="J49" s="297"/>
      <c r="K49" s="298"/>
      <c r="L49" s="296">
        <f>COUNTIFS($B$11:$B$30,I$46,$C$11:$C$30,"D",$E$11:$E$30,"*")</f>
        <v>0</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x14ac:dyDescent="0.4">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6">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AK5" sqref="AK5:AN5"/>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1.5" style="59" customWidth="1"/>
    <col min="45" max="45" width="34.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243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x14ac:dyDescent="0.4">
      <c r="A6" s="85"/>
      <c r="B6" s="85"/>
      <c r="C6" s="85"/>
      <c r="D6" s="85"/>
      <c r="E6" s="85"/>
      <c r="F6" s="85"/>
      <c r="G6" s="85"/>
      <c r="H6" s="85"/>
      <c r="I6" s="85"/>
      <c r="J6" s="85"/>
      <c r="K6" s="85"/>
      <c r="L6" s="85"/>
      <c r="M6" s="85"/>
      <c r="N6" s="85"/>
      <c r="O6" s="85"/>
      <c r="P6" s="85"/>
      <c r="Q6" s="85"/>
      <c r="R6" s="152"/>
      <c r="S6" s="85"/>
      <c r="U6" s="85"/>
      <c r="V6" s="85"/>
      <c r="W6" s="85"/>
      <c r="Y6" s="88"/>
      <c r="Z6" s="88"/>
      <c r="AA6" s="88"/>
      <c r="AB6" s="62"/>
      <c r="AC6" s="88"/>
      <c r="AD6" s="88"/>
      <c r="AE6" s="88"/>
      <c r="AF6" s="88"/>
      <c r="AG6" s="140" t="s">
        <v>353</v>
      </c>
      <c r="AH6" s="315">
        <v>40</v>
      </c>
      <c r="AI6" s="315"/>
      <c r="AJ6" s="315"/>
      <c r="AK6" s="88" t="s">
        <v>100</v>
      </c>
      <c r="AL6" s="138">
        <v>160</v>
      </c>
      <c r="AM6" s="88" t="s">
        <v>101</v>
      </c>
      <c r="AN6" s="62"/>
    </row>
    <row r="7" spans="1:40"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359</v>
      </c>
      <c r="AL8" s="292" t="s">
        <v>360</v>
      </c>
      <c r="AM8" s="287" t="s">
        <v>361</v>
      </c>
      <c r="AN8" s="287"/>
    </row>
    <row r="9" spans="1:40"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0"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0"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0"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0"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0" ht="18" customHeight="1" x14ac:dyDescent="0.4">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0" ht="18" customHeight="1" x14ac:dyDescent="0.4">
      <c r="A15" s="74">
        <v>4</v>
      </c>
      <c r="B15" s="103" t="s">
        <v>247</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3"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3"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3"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3"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3"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3"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3"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3"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3"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3"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3"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3"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3"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3"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3"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3" ht="18" customHeight="1" x14ac:dyDescent="0.4">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c r="AP32"/>
      <c r="AQ32"/>
    </row>
    <row r="33" spans="1:45" ht="18" customHeight="1" x14ac:dyDescent="0.4">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P33"/>
      <c r="AQ33"/>
    </row>
    <row r="34" spans="1:45"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4">
      <c r="A37" s="68" t="s">
        <v>210</v>
      </c>
      <c r="B37" s="67"/>
      <c r="C37" s="67"/>
      <c r="D37" s="67"/>
      <c r="E37" s="67"/>
      <c r="F37" s="67"/>
      <c r="G37" s="60"/>
      <c r="H37" s="60"/>
      <c r="I37" s="60"/>
      <c r="J37" s="60"/>
      <c r="K37" s="60"/>
      <c r="L37" s="60"/>
      <c r="M37" s="60"/>
      <c r="N37" s="60"/>
      <c r="O37" s="60"/>
      <c r="AM37" s="67"/>
      <c r="AN37" s="62"/>
    </row>
    <row r="38" spans="1:45" ht="24.95" customHeight="1" x14ac:dyDescent="0.4">
      <c r="A38" s="274"/>
      <c r="B38" s="274"/>
      <c r="C38" s="274"/>
      <c r="D38" s="98">
        <v>4</v>
      </c>
      <c r="E38" s="98">
        <v>5</v>
      </c>
      <c r="F38" s="344">
        <v>6</v>
      </c>
      <c r="G38" s="344"/>
      <c r="H38" s="344"/>
      <c r="I38" s="344">
        <v>7</v>
      </c>
      <c r="J38" s="344"/>
      <c r="K38" s="344"/>
      <c r="L38" s="344">
        <v>8</v>
      </c>
      <c r="M38" s="344"/>
      <c r="N38" s="344"/>
      <c r="O38" s="344">
        <v>9</v>
      </c>
      <c r="P38" s="344"/>
      <c r="Q38" s="344"/>
      <c r="R38" s="344">
        <v>10</v>
      </c>
      <c r="S38" s="344"/>
      <c r="T38" s="344"/>
      <c r="U38" s="344">
        <v>11</v>
      </c>
      <c r="V38" s="344"/>
      <c r="W38" s="344"/>
      <c r="X38" s="344">
        <v>12</v>
      </c>
      <c r="Y38" s="344"/>
      <c r="Z38" s="344"/>
      <c r="AA38" s="344">
        <v>1</v>
      </c>
      <c r="AB38" s="344"/>
      <c r="AC38" s="344"/>
      <c r="AD38" s="344">
        <v>2</v>
      </c>
      <c r="AE38" s="344"/>
      <c r="AF38" s="344"/>
      <c r="AG38" s="344">
        <v>3</v>
      </c>
      <c r="AH38" s="344"/>
      <c r="AI38" s="344"/>
      <c r="AJ38" s="274" t="s">
        <v>211</v>
      </c>
      <c r="AK38" s="274"/>
      <c r="AL38" s="82" t="s">
        <v>212</v>
      </c>
      <c r="AM38"/>
      <c r="AN38"/>
      <c r="AO38"/>
    </row>
    <row r="39" spans="1:45" ht="18" customHeight="1" x14ac:dyDescent="0.4">
      <c r="A39" s="348" t="s">
        <v>213</v>
      </c>
      <c r="B39" s="348"/>
      <c r="C39" s="348"/>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346">
        <f>ROUNDUP(AJ39/AJ40,1)</f>
        <v>70</v>
      </c>
      <c r="AM39"/>
      <c r="AN39"/>
      <c r="AO39"/>
    </row>
    <row r="40" spans="1:45" ht="18" customHeight="1" x14ac:dyDescent="0.4">
      <c r="A40" s="348" t="s">
        <v>214</v>
      </c>
      <c r="B40" s="348"/>
      <c r="C40" s="348"/>
      <c r="D40" s="69">
        <v>20</v>
      </c>
      <c r="E40" s="69">
        <v>19</v>
      </c>
      <c r="F40" s="345">
        <v>20</v>
      </c>
      <c r="G40" s="345"/>
      <c r="H40" s="345"/>
      <c r="I40" s="345">
        <v>21</v>
      </c>
      <c r="J40" s="345"/>
      <c r="K40" s="345"/>
      <c r="L40" s="345">
        <v>21</v>
      </c>
      <c r="M40" s="345"/>
      <c r="N40" s="345"/>
      <c r="O40" s="345">
        <v>19</v>
      </c>
      <c r="P40" s="345"/>
      <c r="Q40" s="345"/>
      <c r="R40" s="345">
        <v>20</v>
      </c>
      <c r="S40" s="345"/>
      <c r="T40" s="345"/>
      <c r="U40" s="345">
        <v>20</v>
      </c>
      <c r="V40" s="345"/>
      <c r="W40" s="345"/>
      <c r="X40" s="345">
        <v>19</v>
      </c>
      <c r="Y40" s="345"/>
      <c r="Z40" s="345"/>
      <c r="AA40" s="345">
        <v>19</v>
      </c>
      <c r="AB40" s="345"/>
      <c r="AC40" s="345"/>
      <c r="AD40" s="345">
        <v>19</v>
      </c>
      <c r="AE40" s="345"/>
      <c r="AF40" s="345"/>
      <c r="AG40" s="345">
        <v>20</v>
      </c>
      <c r="AH40" s="345"/>
      <c r="AI40" s="345"/>
      <c r="AJ40" s="275">
        <f>+SUM(D40:AI40)</f>
        <v>237</v>
      </c>
      <c r="AK40" s="275"/>
      <c r="AL40" s="347"/>
      <c r="AM40"/>
      <c r="AN40"/>
      <c r="AO40"/>
    </row>
    <row r="41" spans="1:45" ht="5.0999999999999996" customHeight="1" x14ac:dyDescent="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4">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x14ac:dyDescent="0.4">
      <c r="A43" s="274" t="s">
        <v>170</v>
      </c>
      <c r="B43" s="274"/>
      <c r="C43" s="274" t="s">
        <v>207</v>
      </c>
      <c r="D43" s="274"/>
      <c r="E43" s="292" t="s">
        <v>248</v>
      </c>
      <c r="F43" s="292"/>
      <c r="G43" s="292"/>
      <c r="H43" s="292"/>
      <c r="I43" s="302" t="s">
        <v>249</v>
      </c>
      <c r="J43" s="303"/>
      <c r="K43" s="303"/>
      <c r="L43" s="303"/>
      <c r="M43" s="303"/>
      <c r="N43" s="30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4">
      <c r="A44" s="292" t="s">
        <v>172</v>
      </c>
      <c r="B44" s="292"/>
      <c r="C44" s="349">
        <f>ROUNDDOWN(IF(AL39&lt;=60,1,1+ROUNDUP((AL39-60)/40,0)),1)</f>
        <v>2</v>
      </c>
      <c r="D44" s="349"/>
      <c r="E44" s="349">
        <f>ROUNDDOWN(AL39/6,1)</f>
        <v>11.6</v>
      </c>
      <c r="F44" s="349"/>
      <c r="G44" s="349"/>
      <c r="H44" s="349"/>
      <c r="I44" s="349">
        <f>ROUNDDOWN(AL39/15,1)</f>
        <v>4.5999999999999996</v>
      </c>
      <c r="J44" s="349"/>
      <c r="K44" s="349"/>
      <c r="L44" s="349"/>
      <c r="M44" s="349"/>
      <c r="N44" s="349"/>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x14ac:dyDescent="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x14ac:dyDescent="0.4">
      <c r="A47" s="62"/>
      <c r="B47" s="67"/>
      <c r="C47" s="302" t="str">
        <f>IF(VLOOKUP($AK$1,[1]選択肢!$A$1:$J$32,C52,FALSE)=0,"-",VLOOKUP($AK$1,[1]選択肢!$A$1:$J$32,C52,FALSE))</f>
        <v>管理者</v>
      </c>
      <c r="D47" s="303"/>
      <c r="E47" s="301" t="str">
        <f>IF(VLOOKUP($AK$1,[1]選択肢!$A$1:$J$32,E52,FALSE)=0,"-",VLOOKUP($AK$1,[1]選択肢!$A$1:$J$32,E52,FALSE))</f>
        <v>サービス管理責任者</v>
      </c>
      <c r="F47" s="301"/>
      <c r="G47" s="301"/>
      <c r="H47" s="301"/>
      <c r="I47" s="302" t="str">
        <f>IF(VLOOKUP($AK$1,[1]選択肢!$A$1:$J$32,I52,FALSE)=0,"-",VLOOKUP($AK$1,[1]選択肢!$A$1:$J$32,I52,FALSE))</f>
        <v>就労支援員</v>
      </c>
      <c r="J47" s="303"/>
      <c r="K47" s="303"/>
      <c r="L47" s="303"/>
      <c r="M47" s="303"/>
      <c r="N47" s="304"/>
      <c r="O47" s="302" t="str">
        <f>IF(VLOOKUP($AK$1,[1]選択肢!$A$1:$J$32,O52,FALSE)=0,"-",VLOOKUP($AK$1,[1]選択肢!$A$1:$J$32,O52,FALSE))</f>
        <v>職業指導員</v>
      </c>
      <c r="P47" s="303"/>
      <c r="Q47" s="303"/>
      <c r="R47" s="303"/>
      <c r="S47" s="303"/>
      <c r="T47" s="304"/>
      <c r="U47" s="302" t="str">
        <f>IF(VLOOKUP($AK$1,[1]選択肢!$A$1:$J$32,U52,FALSE)=0,"-",VLOOKUP($AK$1,[1]選択肢!$A$1:$J$32,U52,FALSE))</f>
        <v>生活支援員</v>
      </c>
      <c r="V47" s="303"/>
      <c r="W47" s="303"/>
      <c r="X47" s="303"/>
      <c r="Y47" s="303"/>
      <c r="Z47" s="304"/>
      <c r="AA47" s="302" t="str">
        <f>IF(VLOOKUP($AK$1,[1]選択肢!$A$1:$J$32,AA52,FALSE)=0,"-",VLOOKUP($AK$1,[1]選択肢!$A$1:$J$32,AA52,FALSE))</f>
        <v>-</v>
      </c>
      <c r="AB47" s="303"/>
      <c r="AC47" s="303"/>
      <c r="AD47" s="303"/>
      <c r="AE47" s="303"/>
      <c r="AF47" s="304"/>
      <c r="AG47" s="301" t="str">
        <f>IF(VLOOKUP($AK$1,[1]選択肢!$A$1:$J$32,AG52,FALSE)=0,"-",VLOOKUP($AK$1,[1]選択肢!$A$1:$J$32,AG52,FALSE))</f>
        <v>-</v>
      </c>
      <c r="AH47" s="301"/>
      <c r="AI47" s="301"/>
      <c r="AJ47" s="301"/>
      <c r="AK47" s="301"/>
      <c r="AL47" s="301" t="str">
        <f>IF(VLOOKUP($AK$1,[1]選択肢!$A$1:$J$32,AL52,FALSE)=0,"-",VLOOKUP($AK$1,[1]選択肢!$A$1:$J$32,AL52,FALSE))</f>
        <v>-</v>
      </c>
      <c r="AM47" s="301"/>
      <c r="AN47" s="62"/>
    </row>
    <row r="48" spans="1:45" ht="18" customHeight="1" x14ac:dyDescent="0.4">
      <c r="A48" s="62"/>
      <c r="B48" s="67"/>
      <c r="C48" s="102" t="s">
        <v>190</v>
      </c>
      <c r="D48" s="102" t="s">
        <v>191</v>
      </c>
      <c r="E48" s="101" t="s">
        <v>190</v>
      </c>
      <c r="F48" s="300" t="s">
        <v>191</v>
      </c>
      <c r="G48" s="300"/>
      <c r="H48" s="300"/>
      <c r="I48" s="296" t="s">
        <v>190</v>
      </c>
      <c r="J48" s="297"/>
      <c r="K48" s="298"/>
      <c r="L48" s="296" t="s">
        <v>191</v>
      </c>
      <c r="M48" s="297"/>
      <c r="N48" s="298"/>
      <c r="O48" s="296" t="s">
        <v>190</v>
      </c>
      <c r="P48" s="297"/>
      <c r="Q48" s="298"/>
      <c r="R48" s="296" t="s">
        <v>191</v>
      </c>
      <c r="S48" s="297"/>
      <c r="T48" s="298"/>
      <c r="U48" s="296" t="s">
        <v>190</v>
      </c>
      <c r="V48" s="297"/>
      <c r="W48" s="298"/>
      <c r="X48" s="296" t="s">
        <v>191</v>
      </c>
      <c r="Y48" s="297"/>
      <c r="Z48" s="298"/>
      <c r="AA48" s="296" t="s">
        <v>190</v>
      </c>
      <c r="AB48" s="297"/>
      <c r="AC48" s="298"/>
      <c r="AD48" s="296" t="s">
        <v>191</v>
      </c>
      <c r="AE48" s="297"/>
      <c r="AF48" s="298"/>
      <c r="AG48" s="296" t="s">
        <v>190</v>
      </c>
      <c r="AH48" s="297"/>
      <c r="AI48" s="298"/>
      <c r="AJ48" s="296" t="s">
        <v>191</v>
      </c>
      <c r="AK48" s="298"/>
      <c r="AL48" s="101" t="s">
        <v>27</v>
      </c>
      <c r="AM48" s="101" t="s">
        <v>216</v>
      </c>
      <c r="AN48" s="62"/>
      <c r="AP48" s="60"/>
      <c r="AQ48" s="60"/>
      <c r="AR48" s="60"/>
      <c r="AS48" s="60"/>
    </row>
    <row r="49" spans="1:45" ht="18" customHeight="1" x14ac:dyDescent="0.4">
      <c r="A49" s="62"/>
      <c r="B49" s="75" t="s">
        <v>192</v>
      </c>
      <c r="C49" s="101">
        <f>COUNTIFS($B$12:$B$31,C$47,$C$12:$C$31,"A",$E$12:$E$31,"*")</f>
        <v>1</v>
      </c>
      <c r="D49" s="101">
        <f>COUNTIFS($B$12:$B$31,C$47,$C$12:$C$31,"B",$E$12:$E$31,"*")</f>
        <v>0</v>
      </c>
      <c r="E49" s="101">
        <f>COUNTIFS($B$12:$B$31,E$47,$C$12:$C$31,"A",$E$12:$E$31,"*")</f>
        <v>0</v>
      </c>
      <c r="F49" s="296">
        <f>COUNTIFS($B$12:$B$31,E$47,$C$12:$C$31,"B",$E$12:$E$31,"*")</f>
        <v>1</v>
      </c>
      <c r="G49" s="297"/>
      <c r="H49" s="298"/>
      <c r="I49" s="296">
        <f>COUNTIFS($B$12:$B$31,I$47,$C$12:$C$31,"A",$E$12:$E$31,"*")</f>
        <v>0</v>
      </c>
      <c r="J49" s="297"/>
      <c r="K49" s="298"/>
      <c r="L49" s="296">
        <f>COUNTIFS($B$12:$B$31,I$47,$C$12:$C$31,"B",$E$12:$E$31,"*")</f>
        <v>0</v>
      </c>
      <c r="M49" s="297"/>
      <c r="N49" s="298"/>
      <c r="O49" s="296">
        <f>COUNTIFS($B$12:$B$31,O$47,$C$12:$C$31,"A",$E$12:$E$31,"*")</f>
        <v>0</v>
      </c>
      <c r="P49" s="297"/>
      <c r="Q49" s="298"/>
      <c r="R49" s="296">
        <f>COUNTIFS($B$12:$B$31,O$47,$C$12:$C$31,"B",$E$12:$E$31,"*")</f>
        <v>0</v>
      </c>
      <c r="S49" s="297"/>
      <c r="T49" s="298"/>
      <c r="U49" s="296">
        <f>COUNTIFS($B$12:$B$31,U$47,$C$12:$C$31,"A",$E$12:$E$31,"*")</f>
        <v>0</v>
      </c>
      <c r="V49" s="297"/>
      <c r="W49" s="298"/>
      <c r="X49" s="296">
        <f>COUNTIFS($B$12:$B$31,U$47,$C$12:$C$31,"B",$E$12:$E$31,"*")</f>
        <v>0</v>
      </c>
      <c r="Y49" s="297"/>
      <c r="Z49" s="298"/>
      <c r="AA49" s="296">
        <f>COUNTIFS($B$12:$B$31,AA$47,$C$12:$C$31,"A",$E$12:$E$31,"*")</f>
        <v>0</v>
      </c>
      <c r="AB49" s="297"/>
      <c r="AC49" s="298"/>
      <c r="AD49" s="296">
        <f>COUNTIFS($B$12:$B$31,AA$47,$C$12:$C$31,"B",$E$12:$E$31,"*")</f>
        <v>0</v>
      </c>
      <c r="AE49" s="297"/>
      <c r="AF49" s="298"/>
      <c r="AG49" s="296">
        <f>COUNTIFS($B$12:$B$31,AG$47,$C$12:$C$31,"A",$E$12:$E$31,"*")</f>
        <v>0</v>
      </c>
      <c r="AH49" s="297"/>
      <c r="AI49" s="298"/>
      <c r="AJ49" s="296">
        <f>COUNTIFS($B$12:$B$31,AG$47,$C$12:$C$31,"B",$E$12:$E$31,"*")</f>
        <v>0</v>
      </c>
      <c r="AK49" s="298"/>
      <c r="AL49" s="101">
        <f>COUNTIFS($B$12:$B$31,AL$47,$C$12:$C$31,"A",$E$12:$E$31,"*")</f>
        <v>0</v>
      </c>
      <c r="AM49" s="101">
        <f>COUNTIFS($B$12:$B$31,AL$47,$C$12:$C$31,"B",$E$12:$E$31,"*")</f>
        <v>0</v>
      </c>
      <c r="AN49" s="62"/>
      <c r="AP49" s="60"/>
      <c r="AQ49" s="60"/>
      <c r="AR49" s="60"/>
      <c r="AS49" s="60"/>
    </row>
    <row r="50" spans="1:45" ht="18" customHeight="1" x14ac:dyDescent="0.4">
      <c r="A50" s="62"/>
      <c r="B50" s="82" t="s">
        <v>193</v>
      </c>
      <c r="C50" s="101">
        <f>COUNTIFS($B$12:$B$31,C$47,$C$12:$C$31,"C",$E$12:$E$31,"*")</f>
        <v>0</v>
      </c>
      <c r="D50" s="101">
        <f>COUNTIFS($B$12:$B$31,C$47,$C$12:$C$31,"D",$E$12:$E$31,"*")</f>
        <v>0</v>
      </c>
      <c r="E50" s="101">
        <f>COUNTIFS($B$12:$B$31,E$47,$C$12:$C$31,"C",$E$12:$E$31,"*")</f>
        <v>0</v>
      </c>
      <c r="F50" s="296">
        <f>COUNTIFS($B$12:$B$31,E$47,$C$12:$C$31,"D",$E$12:$E$31,"*")</f>
        <v>0</v>
      </c>
      <c r="G50" s="297"/>
      <c r="H50" s="298"/>
      <c r="I50" s="296">
        <f>COUNTIFS($B$12:$B$31,I$47,$C$12:$C$31,"C",$E$12:$E$31,"*")</f>
        <v>1</v>
      </c>
      <c r="J50" s="297"/>
      <c r="K50" s="298"/>
      <c r="L50" s="296">
        <f>COUNTIFS($B$12:$B$31,I$47,$C$12:$C$31,"D",$E$12:$E$31,"*")</f>
        <v>0</v>
      </c>
      <c r="M50" s="297"/>
      <c r="N50" s="298"/>
      <c r="O50" s="296">
        <f>COUNTIFS($B$12:$B$31,O$47,$C$12:$C$31,"C",$E$12:$E$31,"*")</f>
        <v>0</v>
      </c>
      <c r="P50" s="297"/>
      <c r="Q50" s="298"/>
      <c r="R50" s="296">
        <f>COUNTIFS($B$12:$B$31,O$47,$C$12:$C$31,"D",$E$12:$E$31,"*")</f>
        <v>1</v>
      </c>
      <c r="S50" s="297"/>
      <c r="T50" s="298"/>
      <c r="U50" s="296">
        <f>COUNTIFS($B$12:$B$31,U$47,$C$12:$C$31,"C",$E$12:$E$31,"*")</f>
        <v>0</v>
      </c>
      <c r="V50" s="297"/>
      <c r="W50" s="298"/>
      <c r="X50" s="296">
        <f>COUNTIFS($B$12:$B$31,U$47,$C$12:$C$31,"D",$E$12:$E$31,"*")</f>
        <v>0</v>
      </c>
      <c r="Y50" s="297"/>
      <c r="Z50" s="298"/>
      <c r="AA50" s="296">
        <f>COUNTIFS($B$12:$B$31,AA$47,$C$12:$C$31,"C",$E$12:$E$31,"*")</f>
        <v>0</v>
      </c>
      <c r="AB50" s="297"/>
      <c r="AC50" s="298"/>
      <c r="AD50" s="296">
        <f>COUNTIFS($B$12:$B$31,AA$47,$C$12:$C$31,"D",$E$12:$E$31,"*")</f>
        <v>0</v>
      </c>
      <c r="AE50" s="297"/>
      <c r="AF50" s="298"/>
      <c r="AG50" s="296">
        <f>COUNTIFS($B$12:$B$31,AG$47,$C$12:$C$31,"C",$E$12:$E$31,"*")</f>
        <v>0</v>
      </c>
      <c r="AH50" s="297"/>
      <c r="AI50" s="298"/>
      <c r="AJ50" s="296">
        <f>COUNTIFS($B$12:$B$31,AG$47,$C$12:$C$31,"D",$E$12:$E$31,"*")</f>
        <v>0</v>
      </c>
      <c r="AK50" s="298"/>
      <c r="AL50" s="101">
        <f>COUNTIFS($B$12:$B$31,AL$47,$C$12:$C$31,"C",$E$12:$E$31,"*")</f>
        <v>0</v>
      </c>
      <c r="AM50" s="101">
        <f>COUNTIFS($B$12:$B$31,AL$47,$C$12:$C$31,"D",$E$12:$E$31,"*")</f>
        <v>0</v>
      </c>
      <c r="AN50" s="62"/>
      <c r="AP50" s="60"/>
      <c r="AQ50" s="60"/>
      <c r="AR50" s="60"/>
      <c r="AS50" s="60"/>
    </row>
    <row r="51" spans="1:45" ht="24.95" customHeight="1" x14ac:dyDescent="0.4">
      <c r="A51" s="62"/>
      <c r="B51" s="82" t="s">
        <v>194</v>
      </c>
      <c r="C51" s="302">
        <f>IF($AK$3="４週",SUMIFS($AK$12:$AK$31,$B$12:$B$31,C47)/4/$AH$6,IF($AK$3="歴月",SUMIFS($AK$12:$AK$31,$B$12:$B$31,C47)/$AL$6,"記載する期間を選択してください"))</f>
        <v>0</v>
      </c>
      <c r="D51" s="304"/>
      <c r="E51" s="302">
        <f>IF($AK$3="４週",SUMIFS($AK$12:$AK$31,$B$12:$B$31,E47)/4/$AH$6,IF($AK$3="歴月",SUMIFS($AK$12:$AK$31,$B$12:$B$31,E47)/$AL$6,"記載する期間を選択してください"))</f>
        <v>0</v>
      </c>
      <c r="F51" s="303"/>
      <c r="G51" s="303"/>
      <c r="H51" s="304"/>
      <c r="I51" s="302">
        <f>IF($AK$3="４週",SUMIFS($AK$12:$AK$31,$B$12:$B$31,I47)/4/$AH$6,IF($AK$3="歴月",SUMIFS($AK$12:$AK$31,$B$12:$B$31,I47)/$AL$6,"記載する期間を選択してください"))</f>
        <v>0</v>
      </c>
      <c r="J51" s="303"/>
      <c r="K51" s="303"/>
      <c r="L51" s="303"/>
      <c r="M51" s="303"/>
      <c r="N51" s="304"/>
      <c r="O51" s="302">
        <f>IF($AK$3="４週",SUMIFS($AK$12:$AK$31,$B$12:$B$31,O47)/4/$AH$6,IF($AK$3="歴月",SUMIFS($AK$12:$AK$31,$B$12:$B$31,O47)/$AL$6,"記載する期間を選択してください"))</f>
        <v>0</v>
      </c>
      <c r="P51" s="303"/>
      <c r="Q51" s="303"/>
      <c r="R51" s="303"/>
      <c r="S51" s="303"/>
      <c r="T51" s="304"/>
      <c r="U51" s="302">
        <f>IF($AK$3="４週",SUMIFS($AK$12:$AK$31,$B$12:$B$31,U47)/4/$AH$6,IF($AK$3="歴月",SUMIFS($AK$12:$AK$31,$B$12:$B$31,U47)/$AL$6,"記載する期間を選択してください"))</f>
        <v>0</v>
      </c>
      <c r="V51" s="303"/>
      <c r="W51" s="303"/>
      <c r="X51" s="303"/>
      <c r="Y51" s="303"/>
      <c r="Z51" s="304"/>
      <c r="AA51" s="302">
        <f>IF($AK$3="４週",SUMIFS($AK$12:$AK$31,$B$12:$B$31,AA47)/4/$AH$6,IF($AK$3="歴月",SUMIFS($AK$12:$AK$31,$B$12:$B$31,AA47)/$AL$6,"記載する期間を選択してください"))</f>
        <v>0</v>
      </c>
      <c r="AB51" s="303"/>
      <c r="AC51" s="303"/>
      <c r="AD51" s="303"/>
      <c r="AE51" s="303"/>
      <c r="AF51" s="304"/>
      <c r="AG51" s="302">
        <f>IF($AK$3="４週",SUMIFS($AK$12:$AK$31,$B$12:$B$31,AG47)/4/$AH$6,IF($AK$3="歴月",SUMIFS($AK$12:$AK$31,$B$12:$B$31,AG47)/$AL$6,"記載する期間を選択してください"))</f>
        <v>0</v>
      </c>
      <c r="AH51" s="303"/>
      <c r="AI51" s="303"/>
      <c r="AJ51" s="303"/>
      <c r="AK51" s="304"/>
      <c r="AL51" s="302">
        <f>IF($AK$3="４週",SUMIFS($AK$12:$AK$31,$B$12:$B$31,AL47)/4/$AH$6,IF($AK$3="歴月",SUMIFS($AK$12:$AK$31,$B$12:$B$31,AL47)/$AL$6,"記載する期間を選択してください"))</f>
        <v>0</v>
      </c>
      <c r="AM51" s="304"/>
      <c r="AN51" s="62"/>
      <c r="AP51" s="60"/>
      <c r="AQ51" s="60"/>
      <c r="AR51" s="60"/>
      <c r="AS51" s="60"/>
    </row>
    <row r="52" spans="1:45"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4">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4">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4">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4">
      <c r="A59" s="60" t="s">
        <v>123</v>
      </c>
      <c r="B59" s="94"/>
      <c r="C59" s="60"/>
      <c r="D59" s="60"/>
      <c r="E59" s="60"/>
      <c r="F59" s="60"/>
      <c r="G59" s="60"/>
    </row>
    <row r="60" spans="1:45" ht="15" customHeight="1" x14ac:dyDescent="0.4">
      <c r="A60" s="60" t="s">
        <v>364</v>
      </c>
      <c r="B60" s="94"/>
      <c r="C60" s="60"/>
      <c r="D60" s="60"/>
      <c r="E60" s="60"/>
      <c r="F60" s="60"/>
      <c r="G60" s="60"/>
    </row>
    <row r="61" spans="1:45" ht="15" customHeight="1" x14ac:dyDescent="0.4">
      <c r="A61" s="60"/>
      <c r="B61" s="75" t="s">
        <v>125</v>
      </c>
      <c r="C61" s="274" t="s">
        <v>126</v>
      </c>
      <c r="D61" s="274"/>
      <c r="E61" s="274"/>
      <c r="F61" s="60"/>
      <c r="G61" s="60"/>
    </row>
    <row r="62" spans="1:45" ht="15" customHeight="1" x14ac:dyDescent="0.4">
      <c r="A62" s="60"/>
      <c r="B62" s="97" t="s">
        <v>127</v>
      </c>
      <c r="C62" s="275" t="s">
        <v>128</v>
      </c>
      <c r="D62" s="275"/>
      <c r="E62" s="275"/>
      <c r="F62" s="60"/>
      <c r="G62" s="60"/>
    </row>
    <row r="63" spans="1:45" ht="15" customHeight="1" x14ac:dyDescent="0.4">
      <c r="A63" s="60"/>
      <c r="B63" s="97" t="s">
        <v>129</v>
      </c>
      <c r="C63" s="275" t="s">
        <v>130</v>
      </c>
      <c r="D63" s="275"/>
      <c r="E63" s="275"/>
      <c r="F63" s="60"/>
      <c r="G63" s="60"/>
    </row>
    <row r="64" spans="1:45" ht="15" customHeight="1" x14ac:dyDescent="0.4">
      <c r="A64" s="60"/>
      <c r="B64" s="97" t="s">
        <v>131</v>
      </c>
      <c r="C64" s="275" t="s">
        <v>132</v>
      </c>
      <c r="D64" s="275"/>
      <c r="E64" s="275"/>
      <c r="F64" s="60"/>
      <c r="G64" s="60"/>
    </row>
    <row r="65" spans="1:7" ht="15" customHeight="1" x14ac:dyDescent="0.4">
      <c r="A65" s="60"/>
      <c r="B65" s="97" t="s">
        <v>133</v>
      </c>
      <c r="C65" s="275" t="s">
        <v>134</v>
      </c>
      <c r="D65" s="275"/>
      <c r="E65" s="275"/>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365</v>
      </c>
      <c r="B69" s="94"/>
      <c r="C69" s="60"/>
      <c r="D69" s="60"/>
      <c r="E69" s="60"/>
      <c r="F69" s="60"/>
      <c r="G69" s="60"/>
    </row>
    <row r="70" spans="1:7" ht="15" customHeight="1" x14ac:dyDescent="0.4">
      <c r="A70" s="60" t="s">
        <v>139</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366</v>
      </c>
      <c r="B72" s="94"/>
      <c r="C72" s="60"/>
      <c r="D72" s="60"/>
      <c r="E72" s="60"/>
      <c r="F72" s="60"/>
      <c r="G72" s="60"/>
    </row>
    <row r="73" spans="1:7" ht="15" customHeight="1" x14ac:dyDescent="0.4">
      <c r="A73" s="60" t="s">
        <v>367</v>
      </c>
      <c r="B73" s="94"/>
      <c r="C73" s="60"/>
      <c r="D73" s="60"/>
      <c r="E73" s="60"/>
      <c r="F73" s="60"/>
      <c r="G73" s="60"/>
    </row>
    <row r="74" spans="1:7" ht="15" customHeight="1" x14ac:dyDescent="0.4">
      <c r="A74" s="60" t="s">
        <v>368</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146</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148</v>
      </c>
      <c r="B79" s="94"/>
      <c r="C79" s="60"/>
      <c r="D79" s="60"/>
      <c r="E79" s="60"/>
      <c r="F79" s="60"/>
      <c r="G79" s="60"/>
    </row>
    <row r="80" spans="1:7" ht="15" customHeight="1" x14ac:dyDescent="0.4">
      <c r="A80" s="60" t="s">
        <v>149</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369</v>
      </c>
      <c r="B83" s="94"/>
      <c r="C83" s="60"/>
      <c r="D83" s="60"/>
      <c r="E83" s="60"/>
      <c r="F83" s="60"/>
      <c r="G83" s="60"/>
    </row>
    <row r="84" spans="1:7" ht="15" customHeight="1" x14ac:dyDescent="0.4">
      <c r="A84" s="60" t="s">
        <v>370</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topLeftCell="A23" zoomScaleNormal="100" zoomScaleSheetLayoutView="100" workbookViewId="0">
      <selection activeCell="O73" sqref="O73:O74"/>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6.375" style="59" customWidth="1"/>
    <col min="45" max="45" width="32.87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252</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68">
        <v>40</v>
      </c>
      <c r="AI6" s="369"/>
      <c r="AJ6" s="370"/>
      <c r="AK6" s="88" t="s">
        <v>100</v>
      </c>
      <c r="AL6" s="153">
        <v>160</v>
      </c>
      <c r="AM6" s="88" t="s">
        <v>101</v>
      </c>
      <c r="AN6" s="62"/>
    </row>
    <row r="7" spans="1:40"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367" t="s">
        <v>359</v>
      </c>
      <c r="AL8" s="292" t="s">
        <v>360</v>
      </c>
      <c r="AM8" s="287" t="s">
        <v>361</v>
      </c>
      <c r="AN8" s="287"/>
    </row>
    <row r="9" spans="1:40"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367"/>
      <c r="AL9" s="292"/>
      <c r="AM9" s="287"/>
      <c r="AN9" s="287"/>
    </row>
    <row r="10" spans="1:40"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67"/>
      <c r="AL10" s="292"/>
      <c r="AM10" s="287"/>
      <c r="AN10" s="287"/>
    </row>
    <row r="11" spans="1:40"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67"/>
      <c r="AL11" s="292"/>
      <c r="AM11" s="287"/>
      <c r="AN11" s="287"/>
    </row>
    <row r="12" spans="1:40"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0"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0" ht="18" customHeight="1" x14ac:dyDescent="0.4">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0" ht="18" customHeight="1" x14ac:dyDescent="0.4">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3"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3"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3"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3"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3"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3"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3"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3"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3"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3"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3"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3"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3"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3"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3"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3" ht="18" customHeight="1" x14ac:dyDescent="0.4">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c r="AP32"/>
      <c r="AQ32"/>
    </row>
    <row r="33" spans="1:45" ht="18" customHeight="1" x14ac:dyDescent="0.4">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P33"/>
      <c r="AQ33"/>
    </row>
    <row r="34" spans="1:45"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4">
      <c r="A37" s="68" t="s">
        <v>210</v>
      </c>
      <c r="B37" s="67"/>
      <c r="C37" s="67"/>
      <c r="D37" s="67"/>
      <c r="E37" s="67"/>
      <c r="F37" s="67"/>
      <c r="G37" s="60"/>
      <c r="H37" s="60"/>
      <c r="I37" s="60"/>
      <c r="J37" s="60"/>
      <c r="K37" s="60"/>
      <c r="L37" s="60"/>
      <c r="M37" s="60"/>
      <c r="N37" s="60"/>
      <c r="O37" s="60"/>
      <c r="AM37" s="67"/>
      <c r="AN37" s="62"/>
    </row>
    <row r="38" spans="1:45" ht="24.95" customHeight="1" x14ac:dyDescent="0.4">
      <c r="A38" s="274"/>
      <c r="B38" s="274"/>
      <c r="C38" s="274"/>
      <c r="D38" s="98">
        <v>4</v>
      </c>
      <c r="E38" s="98">
        <v>5</v>
      </c>
      <c r="F38" s="344">
        <v>6</v>
      </c>
      <c r="G38" s="344"/>
      <c r="H38" s="344"/>
      <c r="I38" s="344">
        <v>7</v>
      </c>
      <c r="J38" s="344"/>
      <c r="K38" s="344"/>
      <c r="L38" s="344">
        <v>8</v>
      </c>
      <c r="M38" s="344"/>
      <c r="N38" s="344"/>
      <c r="O38" s="344">
        <v>9</v>
      </c>
      <c r="P38" s="344"/>
      <c r="Q38" s="344"/>
      <c r="R38" s="344">
        <v>10</v>
      </c>
      <c r="S38" s="344"/>
      <c r="T38" s="344"/>
      <c r="U38" s="344">
        <v>11</v>
      </c>
      <c r="V38" s="344"/>
      <c r="W38" s="344"/>
      <c r="X38" s="344">
        <v>12</v>
      </c>
      <c r="Y38" s="344"/>
      <c r="Z38" s="344"/>
      <c r="AA38" s="344">
        <v>1</v>
      </c>
      <c r="AB38" s="344"/>
      <c r="AC38" s="344"/>
      <c r="AD38" s="344">
        <v>2</v>
      </c>
      <c r="AE38" s="344"/>
      <c r="AF38" s="344"/>
      <c r="AG38" s="344">
        <v>3</v>
      </c>
      <c r="AH38" s="344"/>
      <c r="AI38" s="344"/>
      <c r="AJ38" s="274" t="s">
        <v>211</v>
      </c>
      <c r="AK38" s="274"/>
      <c r="AL38" s="82" t="s">
        <v>212</v>
      </c>
      <c r="AM38"/>
      <c r="AN38"/>
      <c r="AO38"/>
    </row>
    <row r="39" spans="1:45" ht="18" customHeight="1" x14ac:dyDescent="0.4">
      <c r="A39" s="348" t="s">
        <v>213</v>
      </c>
      <c r="B39" s="348"/>
      <c r="C39" s="348"/>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346">
        <f>ROUNDUP(AJ39/AJ40,1)</f>
        <v>70</v>
      </c>
      <c r="AM39"/>
      <c r="AN39"/>
      <c r="AO39"/>
    </row>
    <row r="40" spans="1:45" ht="18" customHeight="1" x14ac:dyDescent="0.4">
      <c r="A40" s="348" t="s">
        <v>214</v>
      </c>
      <c r="B40" s="348"/>
      <c r="C40" s="348"/>
      <c r="D40" s="69">
        <v>20</v>
      </c>
      <c r="E40" s="69">
        <v>19</v>
      </c>
      <c r="F40" s="345">
        <v>20</v>
      </c>
      <c r="G40" s="345"/>
      <c r="H40" s="345"/>
      <c r="I40" s="345">
        <v>21</v>
      </c>
      <c r="J40" s="345"/>
      <c r="K40" s="345"/>
      <c r="L40" s="345">
        <v>21</v>
      </c>
      <c r="M40" s="345"/>
      <c r="N40" s="345"/>
      <c r="O40" s="345">
        <v>19</v>
      </c>
      <c r="P40" s="345"/>
      <c r="Q40" s="345"/>
      <c r="R40" s="345">
        <v>20</v>
      </c>
      <c r="S40" s="345"/>
      <c r="T40" s="345"/>
      <c r="U40" s="345">
        <v>20</v>
      </c>
      <c r="V40" s="345"/>
      <c r="W40" s="345"/>
      <c r="X40" s="345">
        <v>19</v>
      </c>
      <c r="Y40" s="345"/>
      <c r="Z40" s="345"/>
      <c r="AA40" s="345">
        <v>19</v>
      </c>
      <c r="AB40" s="345"/>
      <c r="AC40" s="345"/>
      <c r="AD40" s="345">
        <v>19</v>
      </c>
      <c r="AE40" s="345"/>
      <c r="AF40" s="345"/>
      <c r="AG40" s="345">
        <v>20</v>
      </c>
      <c r="AH40" s="345"/>
      <c r="AI40" s="345"/>
      <c r="AJ40" s="275">
        <f>+SUM(D40:AI40)</f>
        <v>237</v>
      </c>
      <c r="AK40" s="275"/>
      <c r="AL40" s="347"/>
      <c r="AM40"/>
      <c r="AN40"/>
      <c r="AO40"/>
    </row>
    <row r="41" spans="1:45" ht="5.0999999999999996" customHeight="1" x14ac:dyDescent="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4">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x14ac:dyDescent="0.4">
      <c r="A43" s="274" t="s">
        <v>170</v>
      </c>
      <c r="B43" s="274"/>
      <c r="C43" s="274" t="s">
        <v>207</v>
      </c>
      <c r="D43" s="274"/>
      <c r="E43" s="292" t="s">
        <v>248</v>
      </c>
      <c r="F43" s="292"/>
      <c r="G43" s="292"/>
      <c r="H43" s="292"/>
      <c r="I43" s="299"/>
      <c r="J43" s="299"/>
      <c r="K43" s="299"/>
      <c r="L43" s="299"/>
      <c r="M43" s="299"/>
      <c r="N43" s="29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4">
      <c r="A44" s="292" t="s">
        <v>172</v>
      </c>
      <c r="B44" s="292"/>
      <c r="C44" s="349">
        <f>ROUNDDOWN(IF(AL39&lt;=60,1,1+ROUNDUP((AL39-60)/40,0)),1)</f>
        <v>2</v>
      </c>
      <c r="D44" s="349"/>
      <c r="E44" s="349">
        <f>ROUNDDOWN(AL39/10,1)</f>
        <v>7</v>
      </c>
      <c r="F44" s="349"/>
      <c r="G44" s="349"/>
      <c r="H44" s="349"/>
      <c r="I44" s="366"/>
      <c r="J44" s="366"/>
      <c r="K44" s="366"/>
      <c r="L44" s="366"/>
      <c r="M44" s="366"/>
      <c r="N44" s="366"/>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x14ac:dyDescent="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x14ac:dyDescent="0.4">
      <c r="A47" s="62"/>
      <c r="B47" s="67"/>
      <c r="C47" s="302" t="str">
        <f>IF(VLOOKUP($AK$1,[1]選択肢!$A$1:$J$32,C52,FALSE)=0,"-",VLOOKUP($AK$1,[1]選択肢!$A$1:$J$32,C52,FALSE))</f>
        <v>管理者</v>
      </c>
      <c r="D47" s="303"/>
      <c r="E47" s="301" t="str">
        <f>IF(VLOOKUP($AK$1,[1]選択肢!$A$1:$J$32,E52,FALSE)=0,"-",VLOOKUP($AK$1,[1]選択肢!$A$1:$J$32,E52,FALSE))</f>
        <v>サービス管理責任者</v>
      </c>
      <c r="F47" s="301"/>
      <c r="G47" s="301"/>
      <c r="H47" s="301"/>
      <c r="I47" s="302" t="str">
        <f>IF(VLOOKUP($AK$1,[1]選択肢!$A$1:$J$32,I52,FALSE)=0,"-",VLOOKUP($AK$1,[1]選択肢!$A$1:$J$32,I52,FALSE))</f>
        <v>職業指導員</v>
      </c>
      <c r="J47" s="303"/>
      <c r="K47" s="303"/>
      <c r="L47" s="303"/>
      <c r="M47" s="303"/>
      <c r="N47" s="304"/>
      <c r="O47" s="302" t="str">
        <f>IF(VLOOKUP($AK$1,[1]選択肢!$A$1:$J$32,O52,FALSE)=0,"-",VLOOKUP($AK$1,[1]選択肢!$A$1:$J$32,O52,FALSE))</f>
        <v>生活支援員</v>
      </c>
      <c r="P47" s="303"/>
      <c r="Q47" s="303"/>
      <c r="R47" s="303"/>
      <c r="S47" s="303"/>
      <c r="T47" s="304"/>
      <c r="U47" s="302" t="str">
        <f>IF(VLOOKUP($AK$1,[1]選択肢!$A$1:$J$32,U52,FALSE)=0,"-",VLOOKUP($AK$1,[1]選択肢!$A$1:$J$32,U52,FALSE))</f>
        <v>-</v>
      </c>
      <c r="V47" s="303"/>
      <c r="W47" s="303"/>
      <c r="X47" s="303"/>
      <c r="Y47" s="303"/>
      <c r="Z47" s="304"/>
      <c r="AA47" s="302" t="str">
        <f>IF(VLOOKUP($AK$1,[1]選択肢!$A$1:$J$32,AA52,FALSE)=0,"-",VLOOKUP($AK$1,[1]選択肢!$A$1:$J$32,AA52,FALSE))</f>
        <v>-</v>
      </c>
      <c r="AB47" s="303"/>
      <c r="AC47" s="303"/>
      <c r="AD47" s="303"/>
      <c r="AE47" s="303"/>
      <c r="AF47" s="304"/>
      <c r="AG47" s="301" t="str">
        <f>IF(VLOOKUP($AK$1,[1]選択肢!$A$1:$J$32,AG52,FALSE)=0,"-",VLOOKUP($AK$1,[1]選択肢!$A$1:$J$32,AG52,FALSE))</f>
        <v>-</v>
      </c>
      <c r="AH47" s="301"/>
      <c r="AI47" s="301"/>
      <c r="AJ47" s="301"/>
      <c r="AK47" s="301"/>
      <c r="AL47" s="301" t="str">
        <f>IF(VLOOKUP($AK$1,[1]選択肢!$A$1:$J$32,AL52,FALSE)=0,"-",VLOOKUP($AK$1,[1]選択肢!$A$1:$J$32,AL52,FALSE))</f>
        <v>-</v>
      </c>
      <c r="AM47" s="301"/>
      <c r="AN47" s="62"/>
    </row>
    <row r="48" spans="1:45" ht="18" customHeight="1" x14ac:dyDescent="0.4">
      <c r="A48" s="62"/>
      <c r="B48" s="67"/>
      <c r="C48" s="102" t="s">
        <v>190</v>
      </c>
      <c r="D48" s="102" t="s">
        <v>191</v>
      </c>
      <c r="E48" s="101" t="s">
        <v>190</v>
      </c>
      <c r="F48" s="300" t="s">
        <v>191</v>
      </c>
      <c r="G48" s="300"/>
      <c r="H48" s="300"/>
      <c r="I48" s="296" t="s">
        <v>190</v>
      </c>
      <c r="J48" s="297"/>
      <c r="K48" s="298"/>
      <c r="L48" s="296" t="s">
        <v>191</v>
      </c>
      <c r="M48" s="297"/>
      <c r="N48" s="298"/>
      <c r="O48" s="296" t="s">
        <v>190</v>
      </c>
      <c r="P48" s="297"/>
      <c r="Q48" s="298"/>
      <c r="R48" s="296" t="s">
        <v>191</v>
      </c>
      <c r="S48" s="297"/>
      <c r="T48" s="298"/>
      <c r="U48" s="296" t="s">
        <v>190</v>
      </c>
      <c r="V48" s="297"/>
      <c r="W48" s="298"/>
      <c r="X48" s="296" t="s">
        <v>191</v>
      </c>
      <c r="Y48" s="297"/>
      <c r="Z48" s="298"/>
      <c r="AA48" s="296" t="s">
        <v>190</v>
      </c>
      <c r="AB48" s="297"/>
      <c r="AC48" s="298"/>
      <c r="AD48" s="296" t="s">
        <v>191</v>
      </c>
      <c r="AE48" s="297"/>
      <c r="AF48" s="298"/>
      <c r="AG48" s="296" t="s">
        <v>190</v>
      </c>
      <c r="AH48" s="297"/>
      <c r="AI48" s="298"/>
      <c r="AJ48" s="296" t="s">
        <v>191</v>
      </c>
      <c r="AK48" s="298"/>
      <c r="AL48" s="101" t="s">
        <v>27</v>
      </c>
      <c r="AM48" s="101" t="s">
        <v>216</v>
      </c>
      <c r="AN48" s="62"/>
      <c r="AP48" s="60"/>
      <c r="AQ48" s="60"/>
      <c r="AR48" s="60"/>
      <c r="AS48" s="60"/>
    </row>
    <row r="49" spans="1:45" ht="18" customHeight="1" x14ac:dyDescent="0.4">
      <c r="A49" s="62"/>
      <c r="B49" s="75" t="s">
        <v>192</v>
      </c>
      <c r="C49" s="101">
        <f>COUNTIFS($B$12:$B$31,C$47,$C$12:$C$31,"A",$E$12:$E$31,"*")</f>
        <v>1</v>
      </c>
      <c r="D49" s="101">
        <f>COUNTIFS($B$12:$B$31,C$47,$C$12:$C$31,"B",$E$12:$E$31,"*")</f>
        <v>0</v>
      </c>
      <c r="E49" s="101">
        <f>COUNTIFS($B$12:$B$31,E$47,$C$12:$C$31,"A",$E$12:$E$31,"*")</f>
        <v>0</v>
      </c>
      <c r="F49" s="296">
        <f>COUNTIFS($B$12:$B$31,E$47,$C$12:$C$31,"B",$E$12:$E$31,"*")</f>
        <v>1</v>
      </c>
      <c r="G49" s="297"/>
      <c r="H49" s="298"/>
      <c r="I49" s="296">
        <f>COUNTIFS($B$12:$B$31,I$47,$C$12:$C$31,"A",$E$12:$E$31,"*")</f>
        <v>0</v>
      </c>
      <c r="J49" s="297"/>
      <c r="K49" s="298"/>
      <c r="L49" s="296">
        <f>COUNTIFS($B$12:$B$31,I$47,$C$12:$C$31,"B",$E$12:$E$31,"*")</f>
        <v>0</v>
      </c>
      <c r="M49" s="297"/>
      <c r="N49" s="298"/>
      <c r="O49" s="296">
        <f>COUNTIFS($B$12:$B$31,O$47,$C$12:$C$31,"A",$E$12:$E$31,"*")</f>
        <v>0</v>
      </c>
      <c r="P49" s="297"/>
      <c r="Q49" s="298"/>
      <c r="R49" s="296">
        <f>COUNTIFS($B$12:$B$31,O$47,$C$12:$C$31,"B",$E$12:$E$31,"*")</f>
        <v>0</v>
      </c>
      <c r="S49" s="297"/>
      <c r="T49" s="298"/>
      <c r="U49" s="296">
        <f>COUNTIFS($B$12:$B$31,U$47,$C$12:$C$31,"A",$E$12:$E$31,"*")</f>
        <v>0</v>
      </c>
      <c r="V49" s="297"/>
      <c r="W49" s="298"/>
      <c r="X49" s="296">
        <f>COUNTIFS($B$12:$B$31,U$47,$C$12:$C$31,"B",$E$12:$E$31,"*")</f>
        <v>0</v>
      </c>
      <c r="Y49" s="297"/>
      <c r="Z49" s="298"/>
      <c r="AA49" s="296">
        <f>COUNTIFS($B$12:$B$31,AA$47,$C$12:$C$31,"A",$E$12:$E$31,"*")</f>
        <v>0</v>
      </c>
      <c r="AB49" s="297"/>
      <c r="AC49" s="298"/>
      <c r="AD49" s="296">
        <f>COUNTIFS($B$12:$B$31,AA$47,$C$12:$C$31,"B",$E$12:$E$31,"*")</f>
        <v>0</v>
      </c>
      <c r="AE49" s="297"/>
      <c r="AF49" s="298"/>
      <c r="AG49" s="296">
        <f>COUNTIFS($B$12:$B$31,AG$47,$C$12:$C$31,"A",$E$12:$E$31,"*")</f>
        <v>0</v>
      </c>
      <c r="AH49" s="297"/>
      <c r="AI49" s="298"/>
      <c r="AJ49" s="296">
        <f>COUNTIFS($B$12:$B$31,AG$47,$C$12:$C$31,"B",$E$12:$E$31,"*")</f>
        <v>0</v>
      </c>
      <c r="AK49" s="298"/>
      <c r="AL49" s="101">
        <f>COUNTIFS($B$12:$B$31,AL$47,$C$12:$C$31,"A",$E$12:$E$31,"*")</f>
        <v>0</v>
      </c>
      <c r="AM49" s="101">
        <f>COUNTIFS($B$12:$B$31,AL$47,$C$12:$C$31,"B",$E$12:$E$31,"*")</f>
        <v>0</v>
      </c>
      <c r="AN49" s="62"/>
      <c r="AP49" s="60"/>
      <c r="AQ49" s="60"/>
      <c r="AR49" s="60"/>
      <c r="AS49" s="60"/>
    </row>
    <row r="50" spans="1:45" ht="18" customHeight="1" x14ac:dyDescent="0.4">
      <c r="A50" s="62"/>
      <c r="B50" s="82" t="s">
        <v>193</v>
      </c>
      <c r="C50" s="101">
        <f>COUNTIFS($B$12:$B$31,C$47,$C$12:$C$31,"C",$E$12:$E$31,"*")</f>
        <v>0</v>
      </c>
      <c r="D50" s="101">
        <f>COUNTIFS($B$12:$B$31,C$47,$C$12:$C$31,"D",$E$12:$E$31,"*")</f>
        <v>0</v>
      </c>
      <c r="E50" s="101">
        <f>COUNTIFS($B$12:$B$31,E$47,$C$12:$C$31,"C",$E$12:$E$31,"*")</f>
        <v>0</v>
      </c>
      <c r="F50" s="296">
        <f>COUNTIFS($B$12:$B$31,E$47,$C$12:$C$31,"D",$E$12:$E$31,"*")</f>
        <v>0</v>
      </c>
      <c r="G50" s="297"/>
      <c r="H50" s="298"/>
      <c r="I50" s="296">
        <f>COUNTIFS($B$12:$B$31,I$47,$C$12:$C$31,"C",$E$12:$E$31,"*")</f>
        <v>1</v>
      </c>
      <c r="J50" s="297"/>
      <c r="K50" s="298"/>
      <c r="L50" s="296">
        <f>COUNTIFS($B$12:$B$31,I$47,$C$12:$C$31,"D",$E$12:$E$31,"*")</f>
        <v>0</v>
      </c>
      <c r="M50" s="297"/>
      <c r="N50" s="298"/>
      <c r="O50" s="296">
        <f>COUNTIFS($B$12:$B$31,O$47,$C$12:$C$31,"C",$E$12:$E$31,"*")</f>
        <v>0</v>
      </c>
      <c r="P50" s="297"/>
      <c r="Q50" s="298"/>
      <c r="R50" s="296">
        <f>COUNTIFS($B$12:$B$31,O$47,$C$12:$C$31,"D",$E$12:$E$31,"*")</f>
        <v>1</v>
      </c>
      <c r="S50" s="297"/>
      <c r="T50" s="298"/>
      <c r="U50" s="296">
        <f>COUNTIFS($B$12:$B$31,U$47,$C$12:$C$31,"C",$E$12:$E$31,"*")</f>
        <v>0</v>
      </c>
      <c r="V50" s="297"/>
      <c r="W50" s="298"/>
      <c r="X50" s="296">
        <f>COUNTIFS($B$12:$B$31,U$47,$C$12:$C$31,"D",$E$12:$E$31,"*")</f>
        <v>0</v>
      </c>
      <c r="Y50" s="297"/>
      <c r="Z50" s="298"/>
      <c r="AA50" s="296">
        <f>COUNTIFS($B$12:$B$31,AA$47,$C$12:$C$31,"C",$E$12:$E$31,"*")</f>
        <v>0</v>
      </c>
      <c r="AB50" s="297"/>
      <c r="AC50" s="298"/>
      <c r="AD50" s="296">
        <f>COUNTIFS($B$12:$B$31,AA$47,$C$12:$C$31,"D",$E$12:$E$31,"*")</f>
        <v>0</v>
      </c>
      <c r="AE50" s="297"/>
      <c r="AF50" s="298"/>
      <c r="AG50" s="296">
        <f>COUNTIFS($B$12:$B$31,AG$47,$C$12:$C$31,"C",$E$12:$E$31,"*")</f>
        <v>0</v>
      </c>
      <c r="AH50" s="297"/>
      <c r="AI50" s="298"/>
      <c r="AJ50" s="296">
        <f>COUNTIFS($B$12:$B$31,AG$47,$C$12:$C$31,"D",$E$12:$E$31,"*")</f>
        <v>0</v>
      </c>
      <c r="AK50" s="298"/>
      <c r="AL50" s="101">
        <f>COUNTIFS($B$12:$B$31,AL$47,$C$12:$C$31,"C",$E$12:$E$31,"*")</f>
        <v>0</v>
      </c>
      <c r="AM50" s="101">
        <f>COUNTIFS($B$12:$B$31,AL$47,$C$12:$C$31,"D",$E$12:$E$31,"*")</f>
        <v>0</v>
      </c>
      <c r="AN50" s="62"/>
      <c r="AP50" s="60"/>
      <c r="AQ50" s="60"/>
      <c r="AR50" s="60"/>
      <c r="AS50" s="60"/>
    </row>
    <row r="51" spans="1:45" ht="24.95" customHeight="1" x14ac:dyDescent="0.4">
      <c r="A51" s="62"/>
      <c r="B51" s="82" t="s">
        <v>194</v>
      </c>
      <c r="C51" s="302">
        <f>IF($AK$3="４週",SUMIFS($AK$12:$AK$31,$B$12:$B$31,C47)/4/$AH$6,IF($AK$3="歴月",SUMIFS($AK$12:$AK$31,$B$12:$B$31,C47)/$AL$6,"記載する期間を選択してください"))</f>
        <v>0</v>
      </c>
      <c r="D51" s="304"/>
      <c r="E51" s="302">
        <f>IF($AK$3="４週",SUMIFS($AK$12:$AK$31,$B$12:$B$31,E47)/4/$AH$6,IF($AK$3="歴月",SUMIFS($AK$12:$AK$31,$B$12:$B$31,E47)/$AL$6,"記載する期間を選択してください"))</f>
        <v>0</v>
      </c>
      <c r="F51" s="303"/>
      <c r="G51" s="303"/>
      <c r="H51" s="304"/>
      <c r="I51" s="302">
        <f>IF($AK$3="４週",SUMIFS($AK$12:$AK$31,$B$12:$B$31,I47)/4/$AH$6,IF($AK$3="歴月",SUMIFS($AK$12:$AK$31,$B$12:$B$31,I47)/$AL$6,"記載する期間を選択してください"))</f>
        <v>0</v>
      </c>
      <c r="J51" s="303"/>
      <c r="K51" s="303"/>
      <c r="L51" s="303"/>
      <c r="M51" s="303"/>
      <c r="N51" s="304"/>
      <c r="O51" s="302">
        <f>IF($AK$3="４週",SUMIFS($AK$12:$AK$31,$B$12:$B$31,O47)/4/$AH$6,IF($AK$3="歴月",SUMIFS($AK$12:$AK$31,$B$12:$B$31,O47)/$AL$6,"記載する期間を選択してください"))</f>
        <v>0</v>
      </c>
      <c r="P51" s="303"/>
      <c r="Q51" s="303"/>
      <c r="R51" s="303"/>
      <c r="S51" s="303"/>
      <c r="T51" s="304"/>
      <c r="U51" s="302">
        <f>IF($AK$3="４週",SUMIFS($AK$12:$AK$31,$B$12:$B$31,U47)/4/$AH$6,IF($AK$3="歴月",SUMIFS($AK$12:$AK$31,$B$12:$B$31,U47)/$AL$6,"記載する期間を選択してください"))</f>
        <v>0</v>
      </c>
      <c r="V51" s="303"/>
      <c r="W51" s="303"/>
      <c r="X51" s="303"/>
      <c r="Y51" s="303"/>
      <c r="Z51" s="304"/>
      <c r="AA51" s="302">
        <f>IF($AK$3="４週",SUMIFS($AK$12:$AK$31,$B$12:$B$31,AA47)/4/$AH$6,IF($AK$3="歴月",SUMIFS($AK$12:$AK$31,$B$12:$B$31,AA47)/$AL$6,"記載する期間を選択してください"))</f>
        <v>0</v>
      </c>
      <c r="AB51" s="303"/>
      <c r="AC51" s="303"/>
      <c r="AD51" s="303"/>
      <c r="AE51" s="303"/>
      <c r="AF51" s="304"/>
      <c r="AG51" s="302">
        <f>IF($AK$3="４週",SUMIFS($AK$12:$AK$31,$B$12:$B$31,AG47)/4/$AH$6,IF($AK$3="歴月",SUMIFS($AK$12:$AK$31,$B$12:$B$31,AG47)/$AL$6,"記載する期間を選択してください"))</f>
        <v>0</v>
      </c>
      <c r="AH51" s="303"/>
      <c r="AI51" s="303"/>
      <c r="AJ51" s="303"/>
      <c r="AK51" s="304"/>
      <c r="AL51" s="302">
        <f>IF($AK$3="４週",SUMIFS($AK$12:$AK$31,$B$12:$B$31,AL47)/4/$AH$6,IF($AK$3="歴月",SUMIFS($AK$12:$AK$31,$B$12:$B$31,AL47)/$AL$6,"記載する期間を選択してください"))</f>
        <v>0</v>
      </c>
      <c r="AM51" s="304"/>
      <c r="AN51" s="62"/>
      <c r="AP51" s="60"/>
      <c r="AQ51" s="60"/>
      <c r="AR51" s="60"/>
      <c r="AS51" s="60"/>
    </row>
    <row r="52" spans="1:45"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4">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4">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4">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4">
      <c r="A59" s="60" t="s">
        <v>123</v>
      </c>
      <c r="B59" s="94"/>
      <c r="C59" s="60"/>
      <c r="D59" s="60"/>
      <c r="E59" s="60"/>
      <c r="F59" s="60"/>
      <c r="G59" s="60"/>
    </row>
    <row r="60" spans="1:45" ht="15" customHeight="1" x14ac:dyDescent="0.4">
      <c r="A60" s="60" t="s">
        <v>364</v>
      </c>
      <c r="B60" s="94"/>
      <c r="C60" s="60"/>
      <c r="D60" s="60"/>
      <c r="E60" s="60"/>
      <c r="F60" s="60"/>
      <c r="G60" s="60"/>
    </row>
    <row r="61" spans="1:45" ht="15" customHeight="1" x14ac:dyDescent="0.4">
      <c r="A61" s="60"/>
      <c r="B61" s="145" t="s">
        <v>125</v>
      </c>
      <c r="C61" s="274" t="s">
        <v>126</v>
      </c>
      <c r="D61" s="274"/>
      <c r="E61" s="274"/>
      <c r="F61" s="60"/>
      <c r="G61" s="60"/>
    </row>
    <row r="62" spans="1:45" ht="15" customHeight="1" x14ac:dyDescent="0.4">
      <c r="A62" s="60"/>
      <c r="B62" s="97" t="s">
        <v>127</v>
      </c>
      <c r="C62" s="275" t="s">
        <v>128</v>
      </c>
      <c r="D62" s="275"/>
      <c r="E62" s="275"/>
      <c r="F62" s="60"/>
      <c r="G62" s="60"/>
    </row>
    <row r="63" spans="1:45" ht="15" customHeight="1" x14ac:dyDescent="0.4">
      <c r="A63" s="60"/>
      <c r="B63" s="97" t="s">
        <v>129</v>
      </c>
      <c r="C63" s="275" t="s">
        <v>130</v>
      </c>
      <c r="D63" s="275"/>
      <c r="E63" s="275"/>
      <c r="F63" s="60"/>
      <c r="G63" s="60"/>
    </row>
    <row r="64" spans="1:45" ht="15" customHeight="1" x14ac:dyDescent="0.4">
      <c r="A64" s="60"/>
      <c r="B64" s="97" t="s">
        <v>131</v>
      </c>
      <c r="C64" s="275" t="s">
        <v>132</v>
      </c>
      <c r="D64" s="275"/>
      <c r="E64" s="275"/>
      <c r="F64" s="60"/>
      <c r="G64" s="60"/>
    </row>
    <row r="65" spans="1:7" ht="15" customHeight="1" x14ac:dyDescent="0.4">
      <c r="A65" s="60"/>
      <c r="B65" s="97" t="s">
        <v>133</v>
      </c>
      <c r="C65" s="275" t="s">
        <v>134</v>
      </c>
      <c r="D65" s="275"/>
      <c r="E65" s="275"/>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365</v>
      </c>
      <c r="B69" s="94"/>
      <c r="C69" s="60"/>
      <c r="D69" s="60"/>
      <c r="E69" s="60"/>
      <c r="F69" s="60"/>
      <c r="G69" s="60"/>
    </row>
    <row r="70" spans="1:7" ht="15" customHeight="1" x14ac:dyDescent="0.4">
      <c r="A70" s="60" t="s">
        <v>139</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366</v>
      </c>
      <c r="B72" s="94"/>
      <c r="C72" s="60"/>
      <c r="D72" s="60"/>
      <c r="E72" s="60"/>
      <c r="F72" s="60"/>
      <c r="G72" s="60"/>
    </row>
    <row r="73" spans="1:7" ht="15" customHeight="1" x14ac:dyDescent="0.4">
      <c r="A73" s="60" t="s">
        <v>367</v>
      </c>
      <c r="B73" s="94"/>
      <c r="C73" s="60"/>
      <c r="D73" s="60"/>
      <c r="E73" s="60"/>
      <c r="F73" s="60"/>
      <c r="G73" s="60"/>
    </row>
    <row r="74" spans="1:7" ht="15" customHeight="1" x14ac:dyDescent="0.4">
      <c r="A74" s="60" t="s">
        <v>368</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371</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372</v>
      </c>
      <c r="B79" s="94"/>
      <c r="C79" s="60"/>
      <c r="D79" s="60"/>
      <c r="E79" s="60"/>
      <c r="F79" s="60"/>
      <c r="G79" s="60"/>
    </row>
    <row r="80" spans="1:7" ht="15" customHeight="1" x14ac:dyDescent="0.4">
      <c r="A80" s="60" t="s">
        <v>373</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369</v>
      </c>
      <c r="B83" s="94"/>
      <c r="C83" s="60"/>
      <c r="D83" s="60"/>
      <c r="E83" s="60"/>
      <c r="F83" s="60"/>
      <c r="G83" s="60"/>
    </row>
    <row r="84" spans="1:7" ht="15" customHeight="1" x14ac:dyDescent="0.4">
      <c r="A84" s="60" t="s">
        <v>370</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topLeftCell="C1" zoomScale="106" zoomScaleNormal="106" zoomScaleSheetLayoutView="106" workbookViewId="0">
      <selection activeCell="T59" sqref="T59"/>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5.75" style="59" customWidth="1"/>
    <col min="45" max="45" width="32.125" style="59" customWidth="1"/>
    <col min="46" max="16384" width="8.25" style="59"/>
  </cols>
  <sheetData>
    <row r="1" spans="1:45"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254</v>
      </c>
      <c r="AL1" s="288"/>
      <c r="AM1" s="288"/>
      <c r="AN1" s="288"/>
    </row>
    <row r="2" spans="1:45"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5"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5"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5"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50"/>
      <c r="AE5" s="150"/>
      <c r="AF5" s="150"/>
      <c r="AG5" s="150"/>
      <c r="AH5" s="150"/>
      <c r="AI5" s="151" t="s">
        <v>244</v>
      </c>
      <c r="AJ5" s="149"/>
      <c r="AK5" s="290" t="s">
        <v>245</v>
      </c>
      <c r="AL5" s="290"/>
      <c r="AM5" s="290"/>
      <c r="AN5" s="290"/>
    </row>
    <row r="6" spans="1:45"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15">
        <v>40</v>
      </c>
      <c r="AI6" s="315"/>
      <c r="AJ6" s="315"/>
      <c r="AK6" s="88" t="s">
        <v>100</v>
      </c>
      <c r="AL6" s="99">
        <v>160</v>
      </c>
      <c r="AM6" s="88" t="s">
        <v>101</v>
      </c>
      <c r="AN6" s="62"/>
    </row>
    <row r="7" spans="1:45" ht="17.25"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4"/>
    </row>
    <row r="8" spans="1:45" ht="15" customHeight="1" x14ac:dyDescent="0.4">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359</v>
      </c>
      <c r="AL8" s="292" t="s">
        <v>360</v>
      </c>
      <c r="AM8" s="287" t="s">
        <v>361</v>
      </c>
      <c r="AN8" s="287"/>
    </row>
    <row r="9" spans="1:45"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5"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5"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5"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5"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5" ht="18" customHeight="1" x14ac:dyDescent="0.4">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5" ht="18" customHeight="1" x14ac:dyDescent="0.4">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5"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0" ht="18" customHeight="1" x14ac:dyDescent="0.4">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row>
    <row r="33" spans="1:43" ht="18" customHeight="1" x14ac:dyDescent="0.4">
      <c r="A33" s="281" t="s">
        <v>117</v>
      </c>
      <c r="B33" s="281"/>
      <c r="C33" s="281"/>
      <c r="D33" s="281"/>
      <c r="E33" s="282"/>
      <c r="F33" s="96">
        <v>12</v>
      </c>
      <c r="G33" s="96">
        <v>20</v>
      </c>
      <c r="H33" s="96">
        <v>12</v>
      </c>
      <c r="I33" s="96">
        <v>20</v>
      </c>
      <c r="J33" s="96">
        <v>12</v>
      </c>
      <c r="K33" s="96">
        <v>20</v>
      </c>
      <c r="L33" s="96">
        <v>12</v>
      </c>
      <c r="M33" s="96">
        <v>20</v>
      </c>
      <c r="N33" s="96">
        <v>12</v>
      </c>
      <c r="O33" s="96">
        <v>20</v>
      </c>
      <c r="P33" s="96">
        <v>12</v>
      </c>
      <c r="Q33" s="96">
        <v>20</v>
      </c>
      <c r="R33" s="96">
        <v>12</v>
      </c>
      <c r="S33" s="96">
        <v>20</v>
      </c>
      <c r="T33" s="96">
        <v>12</v>
      </c>
      <c r="U33" s="96">
        <v>20</v>
      </c>
      <c r="V33" s="96">
        <v>12</v>
      </c>
      <c r="W33" s="96">
        <v>20</v>
      </c>
      <c r="X33" s="96">
        <v>12</v>
      </c>
      <c r="Y33" s="96">
        <v>20</v>
      </c>
      <c r="Z33" s="96">
        <v>12</v>
      </c>
      <c r="AA33" s="96">
        <v>20</v>
      </c>
      <c r="AB33" s="96">
        <v>12</v>
      </c>
      <c r="AC33" s="96">
        <v>20</v>
      </c>
      <c r="AD33" s="96">
        <v>12</v>
      </c>
      <c r="AE33" s="96">
        <v>20</v>
      </c>
      <c r="AF33" s="96">
        <v>12</v>
      </c>
      <c r="AG33" s="96">
        <v>20</v>
      </c>
      <c r="AH33" s="96">
        <v>12</v>
      </c>
      <c r="AI33" s="96">
        <v>20</v>
      </c>
      <c r="AJ33" s="96">
        <v>20</v>
      </c>
      <c r="AK33" s="72"/>
      <c r="AL33" s="73"/>
      <c r="AM33" s="276"/>
      <c r="AN33" s="276"/>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x14ac:dyDescent="0.4">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x14ac:dyDescent="0.4">
      <c r="A38" s="68" t="s">
        <v>210</v>
      </c>
      <c r="B38" s="67"/>
      <c r="C38" s="67"/>
      <c r="D38" s="67"/>
      <c r="E38" s="67"/>
      <c r="F38" s="67"/>
      <c r="G38" s="60"/>
      <c r="H38" s="60"/>
      <c r="I38" s="60"/>
      <c r="J38" s="60"/>
      <c r="K38" s="60"/>
      <c r="L38" s="60"/>
      <c r="M38" s="60"/>
      <c r="N38" s="60"/>
      <c r="O38" s="60"/>
      <c r="AM38" s="67"/>
      <c r="AN38" s="62"/>
    </row>
    <row r="39" spans="1:43" ht="24.95" customHeight="1" x14ac:dyDescent="0.4">
      <c r="A39" s="274"/>
      <c r="B39" s="274"/>
      <c r="C39" s="274"/>
      <c r="D39" s="98">
        <v>4</v>
      </c>
      <c r="E39" s="98">
        <v>5</v>
      </c>
      <c r="F39" s="344">
        <v>6</v>
      </c>
      <c r="G39" s="344"/>
      <c r="H39" s="344"/>
      <c r="I39" s="344">
        <v>7</v>
      </c>
      <c r="J39" s="344"/>
      <c r="K39" s="344"/>
      <c r="L39" s="344">
        <v>8</v>
      </c>
      <c r="M39" s="344"/>
      <c r="N39" s="344"/>
      <c r="O39" s="344">
        <v>9</v>
      </c>
      <c r="P39" s="344"/>
      <c r="Q39" s="344"/>
      <c r="R39" s="344">
        <v>10</v>
      </c>
      <c r="S39" s="344"/>
      <c r="T39" s="344"/>
      <c r="U39" s="344">
        <v>11</v>
      </c>
      <c r="V39" s="344"/>
      <c r="W39" s="344"/>
      <c r="X39" s="344">
        <v>12</v>
      </c>
      <c r="Y39" s="344"/>
      <c r="Z39" s="344"/>
      <c r="AA39" s="344">
        <v>1</v>
      </c>
      <c r="AB39" s="344"/>
      <c r="AC39" s="344"/>
      <c r="AD39" s="344">
        <v>2</v>
      </c>
      <c r="AE39" s="344"/>
      <c r="AF39" s="344"/>
      <c r="AG39" s="344">
        <v>3</v>
      </c>
      <c r="AH39" s="344"/>
      <c r="AI39" s="344"/>
      <c r="AJ39" s="274" t="s">
        <v>211</v>
      </c>
      <c r="AK39" s="274"/>
      <c r="AL39" s="82" t="s">
        <v>212</v>
      </c>
      <c r="AM39"/>
      <c r="AN39"/>
      <c r="AO39"/>
      <c r="AP39"/>
      <c r="AQ39"/>
    </row>
    <row r="40" spans="1:43" ht="18" customHeight="1" x14ac:dyDescent="0.4">
      <c r="A40" s="348" t="s">
        <v>213</v>
      </c>
      <c r="B40" s="348"/>
      <c r="C40" s="348"/>
      <c r="D40" s="69">
        <v>1400</v>
      </c>
      <c r="E40" s="69">
        <v>1310</v>
      </c>
      <c r="F40" s="371">
        <v>1400</v>
      </c>
      <c r="G40" s="372"/>
      <c r="H40" s="373"/>
      <c r="I40" s="371">
        <v>1470</v>
      </c>
      <c r="J40" s="372"/>
      <c r="K40" s="373"/>
      <c r="L40" s="371">
        <v>1470</v>
      </c>
      <c r="M40" s="372"/>
      <c r="N40" s="373"/>
      <c r="O40" s="371">
        <v>1330</v>
      </c>
      <c r="P40" s="372"/>
      <c r="Q40" s="373"/>
      <c r="R40" s="371">
        <v>1400</v>
      </c>
      <c r="S40" s="372"/>
      <c r="T40" s="373"/>
      <c r="U40" s="371">
        <v>1400</v>
      </c>
      <c r="V40" s="372"/>
      <c r="W40" s="373"/>
      <c r="X40" s="371">
        <v>1330</v>
      </c>
      <c r="Y40" s="372"/>
      <c r="Z40" s="373"/>
      <c r="AA40" s="371">
        <v>1330</v>
      </c>
      <c r="AB40" s="372"/>
      <c r="AC40" s="373"/>
      <c r="AD40" s="371">
        <v>1330</v>
      </c>
      <c r="AE40" s="372"/>
      <c r="AF40" s="373"/>
      <c r="AG40" s="371">
        <v>1400</v>
      </c>
      <c r="AH40" s="372"/>
      <c r="AI40" s="373"/>
      <c r="AJ40" s="275">
        <f>SUM(D40:AI40)</f>
        <v>16570</v>
      </c>
      <c r="AK40" s="275"/>
      <c r="AL40" s="346">
        <f>ROUNDUP(AJ40/AJ41,1)</f>
        <v>70</v>
      </c>
      <c r="AM40"/>
      <c r="AN40"/>
      <c r="AO40"/>
      <c r="AP40"/>
      <c r="AQ40"/>
    </row>
    <row r="41" spans="1:43" ht="18" customHeight="1" x14ac:dyDescent="0.4">
      <c r="A41" s="348" t="s">
        <v>214</v>
      </c>
      <c r="B41" s="348"/>
      <c r="C41" s="348"/>
      <c r="D41" s="69">
        <v>20</v>
      </c>
      <c r="E41" s="69">
        <v>19</v>
      </c>
      <c r="F41" s="345">
        <v>20</v>
      </c>
      <c r="G41" s="345"/>
      <c r="H41" s="345"/>
      <c r="I41" s="345">
        <v>21</v>
      </c>
      <c r="J41" s="345"/>
      <c r="K41" s="345"/>
      <c r="L41" s="345">
        <v>21</v>
      </c>
      <c r="M41" s="345"/>
      <c r="N41" s="345"/>
      <c r="O41" s="345">
        <v>19</v>
      </c>
      <c r="P41" s="345"/>
      <c r="Q41" s="345"/>
      <c r="R41" s="345">
        <v>20</v>
      </c>
      <c r="S41" s="345"/>
      <c r="T41" s="345"/>
      <c r="U41" s="345">
        <v>20</v>
      </c>
      <c r="V41" s="345"/>
      <c r="W41" s="345"/>
      <c r="X41" s="345">
        <v>19</v>
      </c>
      <c r="Y41" s="345"/>
      <c r="Z41" s="345"/>
      <c r="AA41" s="345">
        <v>19</v>
      </c>
      <c r="AB41" s="345"/>
      <c r="AC41" s="345"/>
      <c r="AD41" s="345">
        <v>19</v>
      </c>
      <c r="AE41" s="345"/>
      <c r="AF41" s="345"/>
      <c r="AG41" s="345">
        <v>20</v>
      </c>
      <c r="AH41" s="345"/>
      <c r="AI41" s="345"/>
      <c r="AJ41" s="275">
        <f>+SUM(D41:AI41)</f>
        <v>237</v>
      </c>
      <c r="AK41" s="275"/>
      <c r="AL41" s="347"/>
      <c r="AM41"/>
      <c r="AN41"/>
      <c r="AO41"/>
      <c r="AP41"/>
      <c r="AQ41"/>
    </row>
    <row r="42" spans="1:43" ht="5.0999999999999996" customHeight="1" x14ac:dyDescent="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4.95" customHeight="1" x14ac:dyDescent="0.4">
      <c r="A44" s="274" t="s">
        <v>170</v>
      </c>
      <c r="B44" s="274"/>
      <c r="C44" s="274" t="s">
        <v>207</v>
      </c>
      <c r="D44" s="274"/>
      <c r="E44" s="292" t="s">
        <v>248</v>
      </c>
      <c r="F44" s="292"/>
      <c r="G44" s="292"/>
      <c r="H44" s="292"/>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
      <c r="A45" s="292" t="s">
        <v>172</v>
      </c>
      <c r="B45" s="292"/>
      <c r="C45" s="349">
        <f>ROUNDDOWN(IF(AL40&lt;=60,1,1+ROUNDUP((AL40-60)/40,0)),1)</f>
        <v>2</v>
      </c>
      <c r="D45" s="349"/>
      <c r="E45" s="349">
        <f>ROUNDDOWN(AL40/10,1)</f>
        <v>7</v>
      </c>
      <c r="F45" s="349"/>
      <c r="G45" s="349"/>
      <c r="H45" s="349"/>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x14ac:dyDescent="0.4">
      <c r="A48" s="62"/>
      <c r="B48" s="67"/>
      <c r="C48" s="302" t="str">
        <f>IF(VLOOKUP($AK$1,[1]選択肢!$A$1:$J$32,C53,FALSE)=0,"-",VLOOKUP($AK$1,[1]選択肢!$A$1:$J$32,C53,FALSE))</f>
        <v>管理者</v>
      </c>
      <c r="D48" s="303"/>
      <c r="E48" s="301" t="str">
        <f>IF(VLOOKUP($AK$1,[1]選択肢!$A$1:$J$32,E53,FALSE)=0,"-",VLOOKUP($AK$1,[1]選択肢!$A$1:$J$32,E53,FALSE))</f>
        <v>サービス管理責任者</v>
      </c>
      <c r="F48" s="301"/>
      <c r="G48" s="301"/>
      <c r="H48" s="301"/>
      <c r="I48" s="302" t="str">
        <f>IF(VLOOKUP($AK$1,[1]選択肢!$A$1:$J$32,I53,FALSE)=0,"-",VLOOKUP($AK$1,[1]選択肢!$A$1:$J$32,I53,FALSE))</f>
        <v>職業指導員</v>
      </c>
      <c r="J48" s="303"/>
      <c r="K48" s="303"/>
      <c r="L48" s="303"/>
      <c r="M48" s="303"/>
      <c r="N48" s="304"/>
      <c r="O48" s="302" t="str">
        <f>IF(VLOOKUP($AK$1,[1]選択肢!$A$1:$J$32,O53,FALSE)=0,"-",VLOOKUP($AK$1,[1]選択肢!$A$1:$J$32,O53,FALSE))</f>
        <v>生活支援員</v>
      </c>
      <c r="P48" s="303"/>
      <c r="Q48" s="303"/>
      <c r="R48" s="303"/>
      <c r="S48" s="303"/>
      <c r="T48" s="304"/>
      <c r="U48" s="302" t="str">
        <f>IF(VLOOKUP($AK$1,[1]選択肢!$A$1:$J$32,U53,FALSE)=0,"-",VLOOKUP($AK$1,[1]選択肢!$A$1:$J$32,U53,FALSE))</f>
        <v>-</v>
      </c>
      <c r="V48" s="303"/>
      <c r="W48" s="303"/>
      <c r="X48" s="303"/>
      <c r="Y48" s="303"/>
      <c r="Z48" s="304"/>
      <c r="AA48" s="302" t="str">
        <f>IF(VLOOKUP($AK$1,[1]選択肢!$A$1:$J$32,AA53,FALSE)=0,"-",VLOOKUP($AK$1,[1]選択肢!$A$1:$J$32,AA53,FALSE))</f>
        <v>-</v>
      </c>
      <c r="AB48" s="303"/>
      <c r="AC48" s="303"/>
      <c r="AD48" s="303"/>
      <c r="AE48" s="303"/>
      <c r="AF48" s="304"/>
      <c r="AG48" s="301" t="str">
        <f>IF(VLOOKUP($AK$1,[1]選択肢!$A$1:$J$32,AG53,FALSE)=0,"-",VLOOKUP($AK$1,[1]選択肢!$A$1:$J$32,AG53,FALSE))</f>
        <v>-</v>
      </c>
      <c r="AH48" s="301"/>
      <c r="AI48" s="301"/>
      <c r="AJ48" s="301"/>
      <c r="AK48" s="301"/>
      <c r="AL48" s="301" t="str">
        <f>IF(VLOOKUP($AK$1,[1]選択肢!$A$1:$J$32,AL53,FALSE)=0,"-",VLOOKUP($AK$1,[1]選択肢!$A$1:$J$32,AL53,FALSE))</f>
        <v>-</v>
      </c>
      <c r="AM48" s="301"/>
      <c r="AN48" s="62"/>
    </row>
    <row r="49" spans="1:40" ht="18" customHeight="1" x14ac:dyDescent="0.4">
      <c r="A49" s="62"/>
      <c r="B49" s="67"/>
      <c r="C49" s="102" t="s">
        <v>190</v>
      </c>
      <c r="D49" s="102" t="s">
        <v>191</v>
      </c>
      <c r="E49" s="101" t="s">
        <v>190</v>
      </c>
      <c r="F49" s="300" t="s">
        <v>191</v>
      </c>
      <c r="G49" s="300"/>
      <c r="H49" s="300"/>
      <c r="I49" s="296" t="s">
        <v>190</v>
      </c>
      <c r="J49" s="297"/>
      <c r="K49" s="298"/>
      <c r="L49" s="296" t="s">
        <v>191</v>
      </c>
      <c r="M49" s="297"/>
      <c r="N49" s="298"/>
      <c r="O49" s="296" t="s">
        <v>190</v>
      </c>
      <c r="P49" s="297"/>
      <c r="Q49" s="298"/>
      <c r="R49" s="296" t="s">
        <v>191</v>
      </c>
      <c r="S49" s="297"/>
      <c r="T49" s="298"/>
      <c r="U49" s="296" t="s">
        <v>190</v>
      </c>
      <c r="V49" s="297"/>
      <c r="W49" s="298"/>
      <c r="X49" s="296" t="s">
        <v>191</v>
      </c>
      <c r="Y49" s="297"/>
      <c r="Z49" s="298"/>
      <c r="AA49" s="296" t="s">
        <v>190</v>
      </c>
      <c r="AB49" s="297"/>
      <c r="AC49" s="298"/>
      <c r="AD49" s="296" t="s">
        <v>191</v>
      </c>
      <c r="AE49" s="297"/>
      <c r="AF49" s="298"/>
      <c r="AG49" s="296" t="s">
        <v>190</v>
      </c>
      <c r="AH49" s="297"/>
      <c r="AI49" s="298"/>
      <c r="AJ49" s="296" t="s">
        <v>191</v>
      </c>
      <c r="AK49" s="298"/>
      <c r="AL49" s="101" t="s">
        <v>27</v>
      </c>
      <c r="AM49" s="101" t="s">
        <v>216</v>
      </c>
      <c r="AN49" s="62"/>
    </row>
    <row r="50" spans="1:40" ht="18" customHeight="1" x14ac:dyDescent="0.4">
      <c r="A50" s="62"/>
      <c r="B50" s="75" t="s">
        <v>192</v>
      </c>
      <c r="C50" s="101">
        <f>COUNTIFS($B$12:$B$31,C$48,$C$12:$C$31,"A",$E$12:$E$31,"*")</f>
        <v>1</v>
      </c>
      <c r="D50" s="101">
        <f>COUNTIFS($B$12:$B$31,C$48,$C$12:$C$31,"B",$E$12:$E$31,"*")</f>
        <v>0</v>
      </c>
      <c r="E50" s="101">
        <f>COUNTIFS($B$12:$B$31,E$48,$C$12:$C$31,"A",$E$12:$E$31,"*")</f>
        <v>0</v>
      </c>
      <c r="F50" s="296">
        <f>COUNTIFS($B$12:$B$31,E$48,$C$12:$C$31,"B",$E$12:$E$31,"*")</f>
        <v>1</v>
      </c>
      <c r="G50" s="297"/>
      <c r="H50" s="298"/>
      <c r="I50" s="296">
        <f>COUNTIFS($B$12:$B$31,I$48,$C$12:$C$31,"A",$E$12:$E$31,"*")</f>
        <v>0</v>
      </c>
      <c r="J50" s="297"/>
      <c r="K50" s="298"/>
      <c r="L50" s="296">
        <f>COUNTIFS($B$12:$B$31,I$48,$C$12:$C$31,"B",$E$12:$E$31,"*")</f>
        <v>0</v>
      </c>
      <c r="M50" s="297"/>
      <c r="N50" s="298"/>
      <c r="O50" s="296">
        <f>COUNTIFS($B$12:$B$31,O$48,$C$12:$C$31,"A",$E$12:$E$31,"*")</f>
        <v>0</v>
      </c>
      <c r="P50" s="297"/>
      <c r="Q50" s="298"/>
      <c r="R50" s="296">
        <f>COUNTIFS($B$12:$B$31,O$48,$C$12:$C$31,"B",$E$12:$E$31,"*")</f>
        <v>0</v>
      </c>
      <c r="S50" s="297"/>
      <c r="T50" s="298"/>
      <c r="U50" s="296">
        <f>COUNTIFS($B$12:$B$31,U$48,$C$12:$C$31,"A",$E$12:$E$31,"*")</f>
        <v>0</v>
      </c>
      <c r="V50" s="297"/>
      <c r="W50" s="298"/>
      <c r="X50" s="296">
        <f>COUNTIFS($B$12:$B$31,U$48,$C$12:$C$31,"B",$E$12:$E$31,"*")</f>
        <v>0</v>
      </c>
      <c r="Y50" s="297"/>
      <c r="Z50" s="298"/>
      <c r="AA50" s="296">
        <f>COUNTIFS($B$12:$B$31,AA$48,$C$12:$C$31,"A",$E$12:$E$31,"*")</f>
        <v>0</v>
      </c>
      <c r="AB50" s="297"/>
      <c r="AC50" s="298"/>
      <c r="AD50" s="296">
        <f>COUNTIFS($B$12:$B$31,AA$48,$C$12:$C$31,"B",$E$12:$E$31,"*")</f>
        <v>0</v>
      </c>
      <c r="AE50" s="297"/>
      <c r="AF50" s="298"/>
      <c r="AG50" s="296">
        <f>COUNTIFS($B$12:$B$31,AG$48,$C$12:$C$31,"A",$E$12:$E$31,"*")</f>
        <v>0</v>
      </c>
      <c r="AH50" s="297"/>
      <c r="AI50" s="298"/>
      <c r="AJ50" s="296">
        <f>COUNTIFS($B$12:$B$31,AG$48,$C$12:$C$31,"B",$E$12:$E$31,"*")</f>
        <v>0</v>
      </c>
      <c r="AK50" s="298"/>
      <c r="AL50" s="101">
        <f>COUNTIFS($B$12:$B$31,AL$48,$C$12:$C$31,"A",$E$12:$E$31,"*")</f>
        <v>0</v>
      </c>
      <c r="AM50" s="101">
        <f>COUNTIFS($B$12:$B$31,AL$48,$C$12:$C$31,"B",$E$12:$E$31,"*")</f>
        <v>0</v>
      </c>
      <c r="AN50" s="62"/>
    </row>
    <row r="51" spans="1:40" ht="18" customHeight="1" x14ac:dyDescent="0.4">
      <c r="A51" s="62"/>
      <c r="B51" s="82" t="s">
        <v>193</v>
      </c>
      <c r="C51" s="101">
        <f>COUNTIFS($B$12:$B$31,C$48,$C$12:$C$31,"C",$E$12:$E$31,"*")</f>
        <v>0</v>
      </c>
      <c r="D51" s="101">
        <f>COUNTIFS($B$12:$B$31,C$48,$C$12:$C$31,"D",$E$12:$E$31,"*")</f>
        <v>0</v>
      </c>
      <c r="E51" s="101">
        <f>COUNTIFS($B$12:$B$31,E$48,$C$12:$C$31,"C",$E$12:$E$31,"*")</f>
        <v>0</v>
      </c>
      <c r="F51" s="296">
        <f>COUNTIFS($B$12:$B$31,E$48,$C$12:$C$31,"D",$E$12:$E$31,"*")</f>
        <v>0</v>
      </c>
      <c r="G51" s="297"/>
      <c r="H51" s="298"/>
      <c r="I51" s="296">
        <f>COUNTIFS($B$12:$B$31,I$48,$C$12:$C$31,"C",$E$12:$E$31,"*")</f>
        <v>1</v>
      </c>
      <c r="J51" s="297"/>
      <c r="K51" s="298"/>
      <c r="L51" s="296">
        <f>COUNTIFS($B$12:$B$31,I$48,$C$12:$C$31,"D",$E$12:$E$31,"*")</f>
        <v>0</v>
      </c>
      <c r="M51" s="297"/>
      <c r="N51" s="298"/>
      <c r="O51" s="296">
        <f>COUNTIFS($B$12:$B$31,O$48,$C$12:$C$31,"C",$E$12:$E$31,"*")</f>
        <v>0</v>
      </c>
      <c r="P51" s="297"/>
      <c r="Q51" s="298"/>
      <c r="R51" s="296">
        <f>COUNTIFS($B$12:$B$31,O$48,$C$12:$C$31,"D",$E$12:$E$31,"*")</f>
        <v>1</v>
      </c>
      <c r="S51" s="297"/>
      <c r="T51" s="298"/>
      <c r="U51" s="296">
        <f>COUNTIFS($B$12:$B$31,U$48,$C$12:$C$31,"C",$E$12:$E$31,"*")</f>
        <v>0</v>
      </c>
      <c r="V51" s="297"/>
      <c r="W51" s="298"/>
      <c r="X51" s="296">
        <f>COUNTIFS($B$12:$B$31,U$48,$C$12:$C$31,"D",$E$12:$E$31,"*")</f>
        <v>0</v>
      </c>
      <c r="Y51" s="297"/>
      <c r="Z51" s="298"/>
      <c r="AA51" s="296">
        <f>COUNTIFS($B$12:$B$31,AA$48,$C$12:$C$31,"C",$E$12:$E$31,"*")</f>
        <v>0</v>
      </c>
      <c r="AB51" s="297"/>
      <c r="AC51" s="298"/>
      <c r="AD51" s="296">
        <f>COUNTIFS($B$12:$B$31,AA$48,$C$12:$C$31,"D",$E$12:$E$31,"*")</f>
        <v>0</v>
      </c>
      <c r="AE51" s="297"/>
      <c r="AF51" s="298"/>
      <c r="AG51" s="296">
        <f>COUNTIFS($B$12:$B$31,AG$48,$C$12:$C$31,"C",$E$12:$E$31,"*")</f>
        <v>0</v>
      </c>
      <c r="AH51" s="297"/>
      <c r="AI51" s="298"/>
      <c r="AJ51" s="296">
        <f>COUNTIFS($B$12:$B$31,AG$48,$C$12:$C$31,"D",$E$12:$E$31,"*")</f>
        <v>0</v>
      </c>
      <c r="AK51" s="298"/>
      <c r="AL51" s="101">
        <f>COUNTIFS($B$12:$B$31,AL$48,$C$12:$C$31,"C",$E$12:$E$31,"*")</f>
        <v>0</v>
      </c>
      <c r="AM51" s="101">
        <f>COUNTIFS($B$12:$B$31,AL$48,$C$12:$C$31,"D",$E$12:$E$31,"*")</f>
        <v>0</v>
      </c>
      <c r="AN51" s="62"/>
    </row>
    <row r="52" spans="1:40" ht="24.95" customHeight="1" x14ac:dyDescent="0.4">
      <c r="A52" s="62"/>
      <c r="B52" s="82" t="s">
        <v>194</v>
      </c>
      <c r="C52" s="302">
        <f>IF($AK$3="４週",SUMIFS($AK$12:$AK$31,$B$12:$B$31,C48)/4/$AH$6,IF($AK$3="歴月",SUMIFS($AK$12:$AK$31,$B$12:$B$31,C48)/$AL$6,"記載する期間を選択してください"))</f>
        <v>0</v>
      </c>
      <c r="D52" s="304"/>
      <c r="E52" s="302">
        <f>IF($AK$3="４週",SUMIFS($AK$12:$AK$31,$B$12:$B$31,E48)/4/$AH$6,IF($AK$3="歴月",SUMIFS($AK$12:$AK$31,$B$12:$B$31,E48)/$AL$6,"記載する期間を選択してください"))</f>
        <v>0</v>
      </c>
      <c r="F52" s="303"/>
      <c r="G52" s="303"/>
      <c r="H52" s="304"/>
      <c r="I52" s="302">
        <f>IF($AK$3="４週",SUMIFS($AK$12:$AK$31,$B$12:$B$31,I48)/4/$AH$6,IF($AK$3="歴月",SUMIFS($AK$12:$AK$31,$B$12:$B$31,I48)/$AL$6,"記載する期間を選択してください"))</f>
        <v>0</v>
      </c>
      <c r="J52" s="303"/>
      <c r="K52" s="303"/>
      <c r="L52" s="303"/>
      <c r="M52" s="303"/>
      <c r="N52" s="304"/>
      <c r="O52" s="302">
        <f>IF($AK$3="４週",SUMIFS($AK$12:$AK$31,$B$12:$B$31,O48)/4/$AH$6,IF($AK$3="歴月",SUMIFS($AK$12:$AK$31,$B$12:$B$31,O48)/$AL$6,"記載する期間を選択してください"))</f>
        <v>0</v>
      </c>
      <c r="P52" s="303"/>
      <c r="Q52" s="303"/>
      <c r="R52" s="303"/>
      <c r="S52" s="303"/>
      <c r="T52" s="304"/>
      <c r="U52" s="302">
        <f>IF($AK$3="４週",SUMIFS($AK$12:$AK$31,$B$12:$B$31,U48)/4/$AH$6,IF($AK$3="歴月",SUMIFS($AK$12:$AK$31,$B$12:$B$31,U48)/$AL$6,"記載する期間を選択してください"))</f>
        <v>0</v>
      </c>
      <c r="V52" s="303"/>
      <c r="W52" s="303"/>
      <c r="X52" s="303"/>
      <c r="Y52" s="303"/>
      <c r="Z52" s="304"/>
      <c r="AA52" s="302">
        <f>IF($AK$3="４週",SUMIFS($AK$12:$AK$31,$B$12:$B$31,AA48)/4/$AH$6,IF($AK$3="歴月",SUMIFS($AK$12:$AK$31,$B$12:$B$31,AA48)/$AL$6,"記載する期間を選択してください"))</f>
        <v>0</v>
      </c>
      <c r="AB52" s="303"/>
      <c r="AC52" s="303"/>
      <c r="AD52" s="303"/>
      <c r="AE52" s="303"/>
      <c r="AF52" s="304"/>
      <c r="AG52" s="302">
        <f>IF($AK$3="４週",SUMIFS($AK$12:$AK$31,$B$12:$B$31,AG48)/4/$AH$6,IF($AK$3="歴月",SUMIFS($AK$12:$AK$31,$B$12:$B$31,AG48)/$AL$6,"記載する期間を選択してください"))</f>
        <v>0</v>
      </c>
      <c r="AH52" s="303"/>
      <c r="AI52" s="303"/>
      <c r="AJ52" s="303"/>
      <c r="AK52" s="304"/>
      <c r="AL52" s="302">
        <f>IF($AK$3="４週",SUMIFS($AK$12:$AK$31,$B$12:$B$31,AL48)/4/$AH$6,IF($AK$3="歴月",SUMIFS($AK$12:$AK$31,$B$12:$B$31,AL48)/$AL$6,"記載する期間を選択してください"))</f>
        <v>0</v>
      </c>
      <c r="AM52" s="304"/>
      <c r="AN52" s="62"/>
    </row>
    <row r="53" spans="1:40" ht="5.0999999999999996" customHeight="1" x14ac:dyDescent="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
      <c r="A54" s="60" t="s">
        <v>118</v>
      </c>
      <c r="B54" s="147"/>
      <c r="C54" s="146"/>
      <c r="D54" s="146"/>
      <c r="E54" s="146"/>
      <c r="F54" s="60"/>
      <c r="G54" s="146"/>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x14ac:dyDescent="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250</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363</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x14ac:dyDescent="0.4">
      <c r="A60" s="60" t="s">
        <v>123</v>
      </c>
      <c r="B60" s="94"/>
      <c r="C60" s="60"/>
      <c r="D60" s="60"/>
      <c r="E60" s="60"/>
      <c r="F60" s="60"/>
      <c r="G60" s="60"/>
    </row>
    <row r="61" spans="1:40" ht="15" customHeight="1" x14ac:dyDescent="0.4">
      <c r="A61" s="60" t="s">
        <v>364</v>
      </c>
      <c r="B61" s="94"/>
      <c r="C61" s="60"/>
      <c r="D61" s="60"/>
      <c r="E61" s="60"/>
      <c r="F61" s="60"/>
      <c r="G61" s="60"/>
    </row>
    <row r="62" spans="1:40" ht="15" customHeight="1" x14ac:dyDescent="0.4">
      <c r="A62" s="60"/>
      <c r="B62" s="145" t="s">
        <v>125</v>
      </c>
      <c r="C62" s="274" t="s">
        <v>126</v>
      </c>
      <c r="D62" s="274"/>
      <c r="E62" s="274"/>
      <c r="F62" s="60"/>
      <c r="G62" s="60"/>
    </row>
    <row r="63" spans="1:40" ht="15" customHeight="1" x14ac:dyDescent="0.4">
      <c r="A63" s="60"/>
      <c r="B63" s="97" t="s">
        <v>127</v>
      </c>
      <c r="C63" s="275" t="s">
        <v>128</v>
      </c>
      <c r="D63" s="275"/>
      <c r="E63" s="275"/>
      <c r="F63" s="60"/>
      <c r="G63" s="60"/>
    </row>
    <row r="64" spans="1:40" ht="15" customHeight="1" x14ac:dyDescent="0.4">
      <c r="A64" s="60"/>
      <c r="B64" s="97" t="s">
        <v>129</v>
      </c>
      <c r="C64" s="275" t="s">
        <v>130</v>
      </c>
      <c r="D64" s="275"/>
      <c r="E64" s="275"/>
      <c r="F64" s="60"/>
      <c r="G64" s="60"/>
    </row>
    <row r="65" spans="1:7" ht="15" customHeight="1" x14ac:dyDescent="0.4">
      <c r="A65" s="60"/>
      <c r="B65" s="97" t="s">
        <v>131</v>
      </c>
      <c r="C65" s="275" t="s">
        <v>132</v>
      </c>
      <c r="D65" s="275"/>
      <c r="E65" s="275"/>
      <c r="F65" s="60"/>
      <c r="G65" s="60"/>
    </row>
    <row r="66" spans="1:7" ht="15" customHeight="1" x14ac:dyDescent="0.4">
      <c r="A66" s="60"/>
      <c r="B66" s="97" t="s">
        <v>133</v>
      </c>
      <c r="C66" s="275" t="s">
        <v>134</v>
      </c>
      <c r="D66" s="275"/>
      <c r="E66" s="275"/>
      <c r="F66" s="60"/>
      <c r="G66" s="60"/>
    </row>
    <row r="67" spans="1:7" ht="15" customHeight="1" x14ac:dyDescent="0.4">
      <c r="A67" s="60"/>
      <c r="B67" s="60" t="s">
        <v>135</v>
      </c>
      <c r="C67" s="60"/>
      <c r="D67" s="60"/>
      <c r="E67" s="60"/>
      <c r="F67" s="60"/>
      <c r="G67" s="60"/>
    </row>
    <row r="68" spans="1:7" ht="15" customHeight="1" x14ac:dyDescent="0.4">
      <c r="A68" s="60"/>
      <c r="B68" s="60" t="s">
        <v>136</v>
      </c>
      <c r="C68" s="60"/>
      <c r="D68" s="60"/>
      <c r="E68" s="60"/>
      <c r="F68" s="60"/>
      <c r="G68" s="60"/>
    </row>
    <row r="69" spans="1:7" ht="15" customHeight="1" x14ac:dyDescent="0.4">
      <c r="A69" s="60"/>
      <c r="B69" s="60" t="s">
        <v>137</v>
      </c>
      <c r="C69" s="60"/>
      <c r="D69" s="60"/>
      <c r="E69" s="60"/>
      <c r="F69" s="60"/>
      <c r="G69" s="60"/>
    </row>
    <row r="70" spans="1:7" ht="15" customHeight="1" x14ac:dyDescent="0.4">
      <c r="A70" s="60" t="s">
        <v>365</v>
      </c>
      <c r="B70" s="94"/>
      <c r="C70" s="60"/>
      <c r="D70" s="60"/>
      <c r="E70" s="60"/>
      <c r="F70" s="60"/>
      <c r="G70" s="60"/>
    </row>
    <row r="71" spans="1:7" ht="15" customHeight="1" x14ac:dyDescent="0.4">
      <c r="A71" s="60" t="s">
        <v>240</v>
      </c>
      <c r="B71" s="94"/>
      <c r="C71" s="60"/>
      <c r="D71" s="60"/>
      <c r="E71" s="60"/>
      <c r="F71" s="60"/>
      <c r="G71" s="60"/>
    </row>
    <row r="72" spans="1:7" ht="15" customHeight="1" x14ac:dyDescent="0.4">
      <c r="A72" s="60" t="s">
        <v>140</v>
      </c>
      <c r="B72" s="94"/>
      <c r="C72" s="60"/>
      <c r="D72" s="60"/>
      <c r="E72" s="60"/>
      <c r="F72" s="60"/>
      <c r="G72" s="60"/>
    </row>
    <row r="73" spans="1:7" ht="15" customHeight="1" x14ac:dyDescent="0.4">
      <c r="A73" s="60" t="s">
        <v>366</v>
      </c>
      <c r="B73" s="94"/>
      <c r="C73" s="60"/>
      <c r="D73" s="60"/>
      <c r="E73" s="60"/>
      <c r="F73" s="60"/>
      <c r="G73" s="60"/>
    </row>
    <row r="74" spans="1:7" ht="15" customHeight="1" x14ac:dyDescent="0.4">
      <c r="A74" s="60" t="s">
        <v>367</v>
      </c>
      <c r="B74" s="94"/>
      <c r="C74" s="60"/>
      <c r="D74" s="60"/>
      <c r="E74" s="60"/>
      <c r="F74" s="60"/>
      <c r="G74" s="60"/>
    </row>
    <row r="75" spans="1:7" ht="15" customHeight="1" x14ac:dyDescent="0.4">
      <c r="A75" s="60" t="s">
        <v>368</v>
      </c>
      <c r="B75" s="94"/>
      <c r="C75" s="60"/>
      <c r="D75" s="60"/>
      <c r="E75" s="60"/>
      <c r="F75" s="60"/>
      <c r="G75" s="60"/>
    </row>
    <row r="76" spans="1:7" ht="15" customHeight="1" x14ac:dyDescent="0.4">
      <c r="A76" s="60"/>
      <c r="B76" s="60" t="s">
        <v>144</v>
      </c>
      <c r="C76" s="60"/>
      <c r="D76" s="60"/>
      <c r="E76" s="60"/>
      <c r="F76" s="60"/>
      <c r="G76" s="60"/>
    </row>
    <row r="77" spans="1:7" ht="15" customHeight="1" x14ac:dyDescent="0.4">
      <c r="A77" s="60"/>
      <c r="B77" s="60" t="s">
        <v>145</v>
      </c>
      <c r="C77" s="60"/>
      <c r="D77" s="60"/>
      <c r="E77" s="60"/>
      <c r="F77" s="60"/>
      <c r="G77" s="60"/>
    </row>
    <row r="78" spans="1:7" ht="15" customHeight="1" x14ac:dyDescent="0.4">
      <c r="A78" s="60" t="s">
        <v>371</v>
      </c>
      <c r="B78" s="94"/>
      <c r="C78" s="60"/>
      <c r="D78" s="60"/>
      <c r="E78" s="60"/>
      <c r="F78" s="60"/>
      <c r="G78" s="60"/>
    </row>
    <row r="79" spans="1:7" ht="15" customHeight="1" x14ac:dyDescent="0.4">
      <c r="A79" s="60" t="s">
        <v>147</v>
      </c>
      <c r="B79" s="94"/>
      <c r="C79" s="60"/>
      <c r="D79" s="60"/>
      <c r="E79" s="60"/>
      <c r="F79" s="60"/>
      <c r="G79" s="60"/>
    </row>
    <row r="80" spans="1:7" ht="15" customHeight="1" x14ac:dyDescent="0.4">
      <c r="A80" s="60" t="s">
        <v>372</v>
      </c>
      <c r="B80" s="94"/>
      <c r="C80" s="60"/>
      <c r="D80" s="60"/>
      <c r="E80" s="60"/>
      <c r="F80" s="60"/>
      <c r="G80" s="60"/>
    </row>
    <row r="81" spans="1:7" ht="15" customHeight="1" x14ac:dyDescent="0.4">
      <c r="A81" s="60" t="s">
        <v>373</v>
      </c>
      <c r="B81" s="94"/>
      <c r="C81" s="60"/>
      <c r="D81" s="60"/>
      <c r="E81" s="60"/>
      <c r="F81" s="60"/>
      <c r="G81" s="60"/>
    </row>
    <row r="82" spans="1:7" ht="15" customHeight="1" x14ac:dyDescent="0.4">
      <c r="A82" s="60" t="s">
        <v>150</v>
      </c>
      <c r="B82" s="94"/>
      <c r="C82" s="60"/>
      <c r="D82" s="60"/>
      <c r="E82" s="60"/>
      <c r="F82" s="60"/>
      <c r="G82" s="60"/>
    </row>
    <row r="83" spans="1:7" ht="15" customHeight="1" x14ac:dyDescent="0.4">
      <c r="A83" s="60" t="s">
        <v>151</v>
      </c>
      <c r="B83" s="94"/>
      <c r="C83" s="60"/>
      <c r="D83" s="60"/>
      <c r="E83" s="60"/>
      <c r="F83" s="60"/>
      <c r="G83" s="60"/>
    </row>
    <row r="84" spans="1:7" ht="15" customHeight="1" x14ac:dyDescent="0.4">
      <c r="A84" s="60" t="s">
        <v>369</v>
      </c>
      <c r="B84" s="94"/>
      <c r="C84" s="60"/>
      <c r="D84" s="60"/>
      <c r="E84" s="60"/>
      <c r="F84" s="60"/>
      <c r="G84" s="60"/>
    </row>
    <row r="85" spans="1:7" ht="15" customHeight="1" x14ac:dyDescent="0.4">
      <c r="A85" s="60" t="s">
        <v>370</v>
      </c>
      <c r="B85" s="94"/>
      <c r="C85" s="60"/>
      <c r="D85" s="60"/>
      <c r="E85" s="60"/>
      <c r="F85" s="60"/>
      <c r="G85" s="60"/>
    </row>
  </sheetData>
  <mergeCells count="145">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9:C39"/>
    <mergeCell ref="F39:H39"/>
    <mergeCell ref="I39:K39"/>
    <mergeCell ref="L39:N39"/>
    <mergeCell ref="O39:Q39"/>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election activeCell="F11" sqref="F11:AJ19"/>
    </sheetView>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255</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256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256</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x14ac:dyDescent="0.4">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x14ac:dyDescent="0.4">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4" t="s">
        <v>170</v>
      </c>
      <c r="B42" s="274"/>
      <c r="C42" s="274" t="s">
        <v>207</v>
      </c>
      <c r="D42" s="274"/>
      <c r="E42" s="292" t="s">
        <v>257</v>
      </c>
      <c r="F42" s="292"/>
      <c r="G42" s="292"/>
      <c r="H42" s="292"/>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92" t="s">
        <v>172</v>
      </c>
      <c r="B43" s="292"/>
      <c r="C43" s="349">
        <f>ROUNDDOWN(IF(AL38&lt;=60,1,1+ROUNDUP((AL38-60)/40,0)),1)</f>
        <v>2</v>
      </c>
      <c r="D43" s="349"/>
      <c r="E43" s="349">
        <f>ROUNDDOWN(AL38/40,1)</f>
        <v>1.7</v>
      </c>
      <c r="F43" s="349"/>
      <c r="G43" s="349"/>
      <c r="H43" s="349"/>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02" t="str">
        <f>IF(VLOOKUP($AK$1,[2]選択肢!$A$1:$J$32,C51,FALSE)=0,"-",VLOOKUP($AK$1,[2]選択肢!$A$1:$J$32,C51,FALSE))</f>
        <v>管理者</v>
      </c>
      <c r="D46" s="303"/>
      <c r="E46" s="301" t="str">
        <f>IF(VLOOKUP($AK$1,[2]選択肢!$A$1:$J$32,E51,FALSE)=0,"-",VLOOKUP($AK$1,[2]選択肢!$A$1:$J$32,E51,FALSE))</f>
        <v>サービス管理責任者</v>
      </c>
      <c r="F46" s="301"/>
      <c r="G46" s="301"/>
      <c r="H46" s="301"/>
      <c r="I46" s="302" t="str">
        <f>IF(VLOOKUP($AK$1,[2]選択肢!$A$1:$J$32,I51,FALSE)=0,"-",VLOOKUP($AK$1,[2]選択肢!$A$1:$J$32,I51,FALSE))</f>
        <v>就労定着支援員</v>
      </c>
      <c r="J46" s="303"/>
      <c r="K46" s="303"/>
      <c r="L46" s="303"/>
      <c r="M46" s="303"/>
      <c r="N46" s="304"/>
      <c r="O46" s="302" t="str">
        <f>IF(VLOOKUP($AK$1,[2]選択肢!$A$1:$J$32,O51,FALSE)=0,"-",VLOOKUP($AK$1,[2]選択肢!$A$1:$J$32,O51,FALSE))</f>
        <v>-</v>
      </c>
      <c r="P46" s="303"/>
      <c r="Q46" s="303"/>
      <c r="R46" s="303"/>
      <c r="S46" s="303"/>
      <c r="T46" s="304"/>
      <c r="U46" s="302" t="str">
        <f>IF(VLOOKUP($AK$1,[2]選択肢!$A$1:$J$32,U51,FALSE)=0,"-",VLOOKUP($AK$1,[2]選択肢!$A$1:$J$32,U51,FALSE))</f>
        <v>-</v>
      </c>
      <c r="V46" s="303"/>
      <c r="W46" s="303"/>
      <c r="X46" s="303"/>
      <c r="Y46" s="303"/>
      <c r="Z46" s="304"/>
      <c r="AA46" s="302" t="str">
        <f>IF(VLOOKUP($AK$1,[2]選択肢!$A$1:$J$32,AA51,FALSE)=0,"-",VLOOKUP($AK$1,[2]選択肢!$A$1:$J$32,AA51,FALSE))</f>
        <v>-</v>
      </c>
      <c r="AB46" s="303"/>
      <c r="AC46" s="303"/>
      <c r="AD46" s="303"/>
      <c r="AE46" s="303"/>
      <c r="AF46" s="304"/>
      <c r="AG46" s="301" t="str">
        <f>IF(VLOOKUP($AK$1,[2]選択肢!$A$1:$J$32,AG51,FALSE)=0,"-",VLOOKUP($AK$1,[2]選択肢!$A$1:$J$32,AG51,FALSE))</f>
        <v>-</v>
      </c>
      <c r="AH46" s="301"/>
      <c r="AI46" s="301"/>
      <c r="AJ46" s="301"/>
      <c r="AK46" s="301"/>
      <c r="AL46" s="301" t="str">
        <f>IF(VLOOKUP($AK$1,[2]選択肢!$A$1:$J$32,AL51,FALSE)=0,"-",VLOOKUP($AK$1,[2]選択肢!$A$1:$J$32,AL51,FALSE))</f>
        <v>-</v>
      </c>
      <c r="AM46" s="301"/>
      <c r="AN46" s="62"/>
    </row>
    <row r="47" spans="1:43" ht="18" customHeight="1" x14ac:dyDescent="0.4">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0</v>
      </c>
      <c r="F49" s="296">
        <f>COUNTIFS($B$11:$B$30,E$46,$C$11:$C$30,"D",$E$11:$E$30,"*")</f>
        <v>0</v>
      </c>
      <c r="G49" s="297"/>
      <c r="H49" s="298"/>
      <c r="I49" s="296">
        <f>COUNTIFS($B$11:$B$30,I$46,$C$11:$C$30,"C",$E$11:$E$30,"*")</f>
        <v>1</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x14ac:dyDescent="0.4">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4">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tabSelected="1"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93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85"/>
      <c r="AI5" s="285"/>
      <c r="AJ5" s="285"/>
      <c r="AK5" s="88" t="s">
        <v>100</v>
      </c>
      <c r="AL5" s="90"/>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274"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274"/>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274"/>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27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73"/>
      <c r="AN20" s="273"/>
    </row>
    <row r="21" spans="1:40" ht="18" customHeight="1" x14ac:dyDescent="0.4">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73"/>
      <c r="AN21" s="273"/>
    </row>
    <row r="22" spans="1:40" ht="18" customHeight="1" x14ac:dyDescent="0.4">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73"/>
      <c r="AN22" s="273"/>
    </row>
    <row r="23" spans="1:40" ht="18" customHeight="1" x14ac:dyDescent="0.4">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73"/>
      <c r="AN23" s="273"/>
    </row>
    <row r="24" spans="1:40" ht="18" customHeight="1" x14ac:dyDescent="0.4">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73"/>
      <c r="AN24" s="273"/>
    </row>
    <row r="25" spans="1:40" ht="18" customHeight="1" x14ac:dyDescent="0.4">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73"/>
      <c r="AN25" s="273"/>
    </row>
    <row r="26" spans="1:40" ht="18" customHeight="1" x14ac:dyDescent="0.4">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73"/>
      <c r="AN26" s="273"/>
    </row>
    <row r="27" spans="1:40" ht="18" customHeight="1" x14ac:dyDescent="0.4">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73"/>
      <c r="AN27" s="273"/>
    </row>
    <row r="28" spans="1:40" ht="18" customHeight="1" x14ac:dyDescent="0.4">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73"/>
      <c r="AN28" s="273"/>
    </row>
    <row r="29" spans="1:40" ht="18" customHeight="1" x14ac:dyDescent="0.4">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73"/>
      <c r="AN29" s="273"/>
    </row>
    <row r="30" spans="1:40" ht="18" customHeight="1" x14ac:dyDescent="0.4">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x14ac:dyDescent="0.4">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x14ac:dyDescent="0.4">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x14ac:dyDescent="0.4">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x14ac:dyDescent="0.4">
      <c r="A39" s="60" t="s">
        <v>123</v>
      </c>
      <c r="B39" s="94"/>
      <c r="C39" s="60"/>
      <c r="D39" s="60"/>
      <c r="E39" s="60"/>
      <c r="F39" s="60"/>
      <c r="G39" s="60"/>
    </row>
    <row r="40" spans="1:39" ht="15" customHeight="1" x14ac:dyDescent="0.4">
      <c r="A40" s="60" t="s">
        <v>124</v>
      </c>
      <c r="B40" s="94"/>
      <c r="C40" s="60"/>
      <c r="D40" s="60"/>
      <c r="E40" s="60"/>
      <c r="F40" s="60"/>
      <c r="G40" s="60"/>
    </row>
    <row r="41" spans="1:39" ht="15" customHeight="1" x14ac:dyDescent="0.4">
      <c r="A41" s="60"/>
      <c r="B41" s="75" t="s">
        <v>125</v>
      </c>
      <c r="C41" s="274" t="s">
        <v>126</v>
      </c>
      <c r="D41" s="274"/>
      <c r="E41" s="274"/>
      <c r="F41" s="60"/>
      <c r="G41" s="60"/>
    </row>
    <row r="42" spans="1:39" ht="15" customHeight="1" x14ac:dyDescent="0.4">
      <c r="A42" s="60"/>
      <c r="B42" s="97" t="s">
        <v>127</v>
      </c>
      <c r="C42" s="275" t="s">
        <v>128</v>
      </c>
      <c r="D42" s="275"/>
      <c r="E42" s="275"/>
      <c r="F42" s="60"/>
      <c r="G42" s="60"/>
    </row>
    <row r="43" spans="1:39" ht="15" customHeight="1" x14ac:dyDescent="0.4">
      <c r="A43" s="60"/>
      <c r="B43" s="97" t="s">
        <v>129</v>
      </c>
      <c r="C43" s="275" t="s">
        <v>130</v>
      </c>
      <c r="D43" s="275"/>
      <c r="E43" s="275"/>
      <c r="F43" s="60"/>
      <c r="G43" s="60"/>
    </row>
    <row r="44" spans="1:39" ht="15" customHeight="1" x14ac:dyDescent="0.4">
      <c r="A44" s="60"/>
      <c r="B44" s="97" t="s">
        <v>131</v>
      </c>
      <c r="C44" s="275" t="s">
        <v>132</v>
      </c>
      <c r="D44" s="275"/>
      <c r="E44" s="275"/>
      <c r="F44" s="60"/>
      <c r="G44" s="60"/>
    </row>
    <row r="45" spans="1:39" ht="15" customHeight="1" x14ac:dyDescent="0.4">
      <c r="A45" s="60"/>
      <c r="B45" s="97" t="s">
        <v>133</v>
      </c>
      <c r="C45" s="275" t="s">
        <v>134</v>
      </c>
      <c r="D45" s="275"/>
      <c r="E45" s="275"/>
      <c r="F45" s="60"/>
      <c r="G45" s="60"/>
    </row>
    <row r="46" spans="1:39" ht="15" customHeight="1" x14ac:dyDescent="0.4">
      <c r="A46" s="60"/>
      <c r="B46" s="60" t="s">
        <v>135</v>
      </c>
      <c r="C46" s="60"/>
      <c r="D46" s="60"/>
      <c r="E46" s="60"/>
      <c r="F46" s="60"/>
      <c r="G46" s="60"/>
    </row>
    <row r="47" spans="1:39" ht="15" customHeight="1" x14ac:dyDescent="0.4">
      <c r="A47" s="60"/>
      <c r="B47" s="60" t="s">
        <v>136</v>
      </c>
      <c r="C47" s="60"/>
      <c r="D47" s="60"/>
      <c r="E47" s="60"/>
      <c r="F47" s="60"/>
      <c r="G47" s="60"/>
    </row>
    <row r="48" spans="1:39" ht="15" customHeight="1" x14ac:dyDescent="0.4">
      <c r="A48" s="60"/>
      <c r="B48" s="60" t="s">
        <v>137</v>
      </c>
      <c r="C48" s="60"/>
      <c r="D48" s="60"/>
      <c r="E48" s="60"/>
      <c r="F48" s="60"/>
      <c r="G48" s="60"/>
    </row>
    <row r="49" spans="1:7" ht="15" customHeight="1" x14ac:dyDescent="0.4">
      <c r="A49" s="60" t="s">
        <v>138</v>
      </c>
      <c r="B49" s="94"/>
      <c r="C49" s="60"/>
      <c r="D49" s="60"/>
      <c r="E49" s="60"/>
      <c r="F49" s="60"/>
      <c r="G49" s="60"/>
    </row>
    <row r="50" spans="1:7" ht="15" customHeight="1" x14ac:dyDescent="0.4">
      <c r="A50" s="60" t="s">
        <v>139</v>
      </c>
      <c r="B50" s="94"/>
      <c r="C50" s="60"/>
      <c r="D50" s="60"/>
      <c r="E50" s="60"/>
      <c r="F50" s="60"/>
      <c r="G50" s="60"/>
    </row>
    <row r="51" spans="1:7" ht="15" customHeight="1" x14ac:dyDescent="0.4">
      <c r="A51" s="60" t="s">
        <v>140</v>
      </c>
      <c r="B51" s="94"/>
      <c r="C51" s="60"/>
      <c r="D51" s="60"/>
      <c r="E51" s="60"/>
      <c r="F51" s="60"/>
      <c r="G51" s="60"/>
    </row>
    <row r="52" spans="1:7" ht="15" customHeight="1" x14ac:dyDescent="0.4">
      <c r="A52" s="60" t="s">
        <v>141</v>
      </c>
      <c r="B52" s="94"/>
      <c r="C52" s="60"/>
      <c r="D52" s="60"/>
      <c r="E52" s="60"/>
      <c r="F52" s="60"/>
      <c r="G52" s="60"/>
    </row>
    <row r="53" spans="1:7" ht="15" customHeight="1" x14ac:dyDescent="0.4">
      <c r="A53" s="60" t="s">
        <v>142</v>
      </c>
      <c r="B53" s="94"/>
      <c r="C53" s="60"/>
      <c r="D53" s="60"/>
      <c r="E53" s="60"/>
      <c r="F53" s="60"/>
      <c r="G53" s="60"/>
    </row>
    <row r="54" spans="1:7" ht="15" customHeight="1" x14ac:dyDescent="0.4">
      <c r="A54" s="60" t="s">
        <v>143</v>
      </c>
      <c r="B54" s="94"/>
      <c r="C54" s="60"/>
      <c r="D54" s="60"/>
      <c r="E54" s="60"/>
      <c r="F54" s="60"/>
      <c r="G54" s="60"/>
    </row>
    <row r="55" spans="1:7" ht="15" customHeight="1" x14ac:dyDescent="0.4">
      <c r="A55" s="60"/>
      <c r="B55" s="60" t="s">
        <v>144</v>
      </c>
      <c r="C55" s="60"/>
      <c r="D55" s="60"/>
      <c r="E55" s="60"/>
      <c r="F55" s="60"/>
      <c r="G55" s="60"/>
    </row>
    <row r="56" spans="1:7" ht="15" customHeight="1" x14ac:dyDescent="0.4">
      <c r="A56" s="60"/>
      <c r="B56" s="60" t="s">
        <v>145</v>
      </c>
      <c r="C56" s="60"/>
      <c r="D56" s="60"/>
      <c r="E56" s="60"/>
      <c r="F56" s="60"/>
      <c r="G56" s="60"/>
    </row>
    <row r="57" spans="1:7" ht="15" customHeight="1" x14ac:dyDescent="0.4">
      <c r="A57" s="60" t="s">
        <v>146</v>
      </c>
      <c r="B57" s="94"/>
      <c r="C57" s="60"/>
      <c r="D57" s="60"/>
      <c r="E57" s="60"/>
      <c r="F57" s="60"/>
      <c r="G57" s="60"/>
    </row>
    <row r="58" spans="1:7" ht="15" customHeight="1" x14ac:dyDescent="0.4">
      <c r="A58" s="60" t="s">
        <v>147</v>
      </c>
      <c r="B58" s="94"/>
      <c r="C58" s="60"/>
      <c r="D58" s="60"/>
      <c r="E58" s="60"/>
      <c r="F58" s="60"/>
      <c r="G58" s="60"/>
    </row>
    <row r="59" spans="1:7" ht="15" customHeight="1" x14ac:dyDescent="0.4">
      <c r="A59" s="60" t="s">
        <v>148</v>
      </c>
      <c r="B59" s="94"/>
      <c r="C59" s="60"/>
      <c r="D59" s="60"/>
      <c r="E59" s="60"/>
      <c r="F59" s="60"/>
      <c r="G59" s="60"/>
    </row>
    <row r="60" spans="1:7" ht="15" customHeight="1" x14ac:dyDescent="0.4">
      <c r="A60" s="60" t="s">
        <v>149</v>
      </c>
      <c r="B60" s="94"/>
      <c r="C60" s="60"/>
      <c r="D60" s="60"/>
      <c r="E60" s="60"/>
      <c r="F60" s="60"/>
      <c r="G60" s="60"/>
    </row>
    <row r="61" spans="1:7" ht="15" customHeight="1" x14ac:dyDescent="0.4">
      <c r="A61" s="60" t="s">
        <v>150</v>
      </c>
      <c r="B61" s="94"/>
      <c r="C61" s="60"/>
      <c r="D61" s="60"/>
      <c r="E61" s="60"/>
      <c r="F61" s="60"/>
      <c r="G61" s="60"/>
    </row>
    <row r="62" spans="1:7" ht="15" customHeight="1" x14ac:dyDescent="0.4">
      <c r="A62" s="60" t="s">
        <v>151</v>
      </c>
      <c r="B62" s="94"/>
      <c r="C62" s="60"/>
      <c r="D62" s="60"/>
      <c r="E62" s="60"/>
      <c r="F62" s="60"/>
      <c r="G62" s="60"/>
    </row>
    <row r="63" spans="1:7" ht="15" customHeight="1" x14ac:dyDescent="0.4">
      <c r="A63" s="60" t="s">
        <v>152</v>
      </c>
      <c r="B63" s="94"/>
      <c r="C63" s="60"/>
      <c r="D63" s="60"/>
      <c r="E63" s="60"/>
      <c r="F63" s="60"/>
      <c r="G63" s="60"/>
    </row>
    <row r="64" spans="1:7" ht="15" customHeight="1" x14ac:dyDescent="0.4">
      <c r="A64" s="60" t="s">
        <v>153</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F18" sqref="F11:AJ18"/>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258</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259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259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x14ac:dyDescent="0.4">
      <c r="A38" s="348" t="s">
        <v>213</v>
      </c>
      <c r="B38" s="348"/>
      <c r="C38" s="348"/>
      <c r="D38" s="69">
        <v>1400</v>
      </c>
      <c r="E38" s="69">
        <v>1310</v>
      </c>
      <c r="F38" s="345">
        <v>1400</v>
      </c>
      <c r="G38" s="345"/>
      <c r="H38" s="345"/>
      <c r="I38" s="345">
        <v>1200</v>
      </c>
      <c r="J38" s="345"/>
      <c r="K38" s="345"/>
      <c r="L38" s="345">
        <v>1200</v>
      </c>
      <c r="M38" s="345"/>
      <c r="N38" s="345"/>
      <c r="O38" s="345">
        <v>3000</v>
      </c>
      <c r="P38" s="345"/>
      <c r="Q38" s="345"/>
      <c r="R38" s="345">
        <v>3000</v>
      </c>
      <c r="S38" s="345"/>
      <c r="T38" s="345"/>
      <c r="U38" s="345">
        <v>3000</v>
      </c>
      <c r="V38" s="345"/>
      <c r="W38" s="345"/>
      <c r="X38" s="345">
        <v>3000</v>
      </c>
      <c r="Y38" s="345"/>
      <c r="Z38" s="345"/>
      <c r="AA38" s="345">
        <v>3000</v>
      </c>
      <c r="AB38" s="345"/>
      <c r="AC38" s="345"/>
      <c r="AD38" s="345">
        <v>3000</v>
      </c>
      <c r="AE38" s="345"/>
      <c r="AF38" s="345"/>
      <c r="AG38" s="345">
        <v>3000</v>
      </c>
      <c r="AH38" s="345"/>
      <c r="AI38" s="345"/>
      <c r="AJ38" s="275">
        <f>SUM(D38:AI38)</f>
        <v>27510</v>
      </c>
      <c r="AK38" s="275"/>
      <c r="AL38" s="346">
        <f>ROUNDUP(AJ38/AJ39,1)</f>
        <v>116.1</v>
      </c>
      <c r="AM38"/>
      <c r="AN38"/>
      <c r="AO38"/>
      <c r="AP38"/>
      <c r="AQ38"/>
    </row>
    <row r="39" spans="1:43" ht="18" customHeight="1" x14ac:dyDescent="0.4">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4" t="s">
        <v>170</v>
      </c>
      <c r="B42" s="274"/>
      <c r="C42" s="292" t="s">
        <v>260</v>
      </c>
      <c r="D42" s="274"/>
      <c r="E42" s="292" t="s">
        <v>261</v>
      </c>
      <c r="F42" s="292"/>
      <c r="G42" s="292"/>
      <c r="H42" s="292"/>
      <c r="I42" s="292" t="s">
        <v>262</v>
      </c>
      <c r="J42" s="292"/>
      <c r="K42" s="292"/>
      <c r="L42" s="292"/>
      <c r="M42" s="292"/>
      <c r="N42" s="29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92" t="s">
        <v>172</v>
      </c>
      <c r="B43" s="292"/>
      <c r="C43" s="349">
        <f>ROUNDDOWN(IF(AL38&lt;=60,1,1+ROUNDUP((AL38-60)/60,0)),1)</f>
        <v>2</v>
      </c>
      <c r="D43" s="349"/>
      <c r="E43" s="349">
        <f>ROUNDDOWN(IF(AL38&lt;=30,1,1+ROUNDUP((AL38-30)/30,0)),1)</f>
        <v>4</v>
      </c>
      <c r="F43" s="349"/>
      <c r="G43" s="349"/>
      <c r="H43" s="349"/>
      <c r="I43" s="349">
        <f>ROUNDDOWN(AL38/25,1)</f>
        <v>4.5999999999999996</v>
      </c>
      <c r="J43" s="349"/>
      <c r="K43" s="349"/>
      <c r="L43" s="349"/>
      <c r="M43" s="349"/>
      <c r="N43" s="34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02" t="str">
        <f>IF(VLOOKUP($AK$1,選択肢!$A$1:$J$32,C51,FALSE)=0,"-",VLOOKUP($AK$1,選択肢!$A$1:$J$32,C51,FALSE))</f>
        <v>管理者</v>
      </c>
      <c r="D46" s="303"/>
      <c r="E46" s="301" t="str">
        <f>IF(VLOOKUP($AK$1,選択肢!$A$1:$J$32,E51,FALSE)=0,"-",VLOOKUP($AK$1,選択肢!$A$1:$J$32,E51,FALSE))</f>
        <v>サービス管理責任者</v>
      </c>
      <c r="F46" s="301"/>
      <c r="G46" s="301"/>
      <c r="H46" s="301"/>
      <c r="I46" s="302" t="str">
        <f>IF(VLOOKUP($AK$1,選択肢!$A$1:$J$32,I51,FALSE)=0,"-",VLOOKUP($AK$1,選択肢!$A$1:$J$32,I51,FALSE))</f>
        <v>地域生活支援員</v>
      </c>
      <c r="J46" s="303"/>
      <c r="K46" s="303"/>
      <c r="L46" s="303"/>
      <c r="M46" s="303"/>
      <c r="N46" s="304"/>
      <c r="O46" s="302" t="str">
        <f>IF(VLOOKUP($AK$1,選択肢!$A$1:$J$32,O51,FALSE)=0,"-",VLOOKUP($AK$1,選択肢!$A$1:$J$32,O51,FALSE))</f>
        <v>-</v>
      </c>
      <c r="P46" s="303"/>
      <c r="Q46" s="303"/>
      <c r="R46" s="303"/>
      <c r="S46" s="303"/>
      <c r="T46" s="304"/>
      <c r="U46" s="302" t="str">
        <f>IF(VLOOKUP($AK$1,選択肢!$A$1:$J$32,U51,FALSE)=0,"-",VLOOKUP($AK$1,選択肢!$A$1:$J$32,U51,FALSE))</f>
        <v>-</v>
      </c>
      <c r="V46" s="303"/>
      <c r="W46" s="303"/>
      <c r="X46" s="303"/>
      <c r="Y46" s="303"/>
      <c r="Z46" s="304"/>
      <c r="AA46" s="302" t="str">
        <f>IF(VLOOKUP($AK$1,選択肢!$A$1:$J$32,AA51,FALSE)=0,"-",VLOOKUP($AK$1,選択肢!$A$1:$J$32,AA51,FALSE))</f>
        <v>-</v>
      </c>
      <c r="AB46" s="303"/>
      <c r="AC46" s="303"/>
      <c r="AD46" s="303"/>
      <c r="AE46" s="303"/>
      <c r="AF46" s="304"/>
      <c r="AG46" s="301" t="str">
        <f>IF(VLOOKUP($AK$1,選択肢!$A$1:$J$32,AG51,FALSE)=0,"-",VLOOKUP($AK$1,選択肢!$A$1:$J$32,AG51,FALSE))</f>
        <v>-</v>
      </c>
      <c r="AH46" s="301"/>
      <c r="AI46" s="301"/>
      <c r="AJ46" s="301"/>
      <c r="AK46" s="301"/>
      <c r="AL46" s="301" t="str">
        <f>IF(VLOOKUP($AK$1,選択肢!$A$1:$J$32,AL51,FALSE)=0,"-",VLOOKUP($AK$1,選択肢!$A$1:$J$32,AL51,FALSE))</f>
        <v>-</v>
      </c>
      <c r="AM46" s="301"/>
      <c r="AN46" s="62"/>
    </row>
    <row r="47" spans="1:43" ht="18" customHeight="1" x14ac:dyDescent="0.4">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0</v>
      </c>
      <c r="F49" s="296">
        <f>COUNTIFS($B$11:$B$30,E$46,$C$11:$C$30,"D",$E$11:$E$30,"*")</f>
        <v>0</v>
      </c>
      <c r="G49" s="297"/>
      <c r="H49" s="298"/>
      <c r="I49" s="296">
        <f>COUNTIFS($B$11:$B$30,I$46,$C$11:$C$30,"C",$E$11:$E$30,"*")</f>
        <v>1</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x14ac:dyDescent="0.4">
      <c r="A50" s="62"/>
      <c r="B50" s="82" t="s">
        <v>194</v>
      </c>
      <c r="C50" s="302" t="str">
        <f>IF($AK$3="４週",SUMIFS($AK$11:$AK$30,$B$11:$B$30,C46)/4/$AH$5,IF($AK$3="歴月",SUMIFS($AK$11:$AK$30,$B$11:$B$30,C46)/$AL$5,"記載する期間を選択してください"))</f>
        <v>記載する期間を選択してください</v>
      </c>
      <c r="D50" s="304"/>
      <c r="E50" s="302" t="str">
        <f>IF($AK$3="４週",SUMIFS($AK$11:$AK$30,$B$11:$B$30,E46)/4/$AH$5,IF($AK$3="歴月",SUMIFS($AK$11:$AK$30,$B$11:$B$30,E46)/$AL$5,"記載する期間を選択してください"))</f>
        <v>記載する期間を選択してください</v>
      </c>
      <c r="F50" s="303"/>
      <c r="G50" s="303"/>
      <c r="H50" s="304"/>
      <c r="I50" s="302" t="str">
        <f>IF($AK$3="４週",SUMIFS($AK$11:$AK$30,$B$11:$B$30,I46)/4/$AH$5,IF($AK$3="歴月",SUMIFS($AK$11:$AK$30,$B$11:$B$30,I46)/$AL$5,"記載する期間を選択してください"))</f>
        <v>記載する期間を選択してください</v>
      </c>
      <c r="J50" s="303"/>
      <c r="K50" s="303"/>
      <c r="L50" s="303"/>
      <c r="M50" s="303"/>
      <c r="N50" s="304"/>
      <c r="O50" s="302" t="str">
        <f>IF($AK$3="４週",SUMIFS($AK$11:$AK$30,$B$11:$B$30,O46)/4/$AH$5,IF($AK$3="歴月",SUMIFS($AK$11:$AK$30,$B$11:$B$30,O46)/$AL$5,"記載する期間を選択してください"))</f>
        <v>記載する期間を選択してください</v>
      </c>
      <c r="P50" s="303"/>
      <c r="Q50" s="303"/>
      <c r="R50" s="303"/>
      <c r="S50" s="303"/>
      <c r="T50" s="304"/>
      <c r="U50" s="302" t="str">
        <f>IF($AK$3="４週",SUMIFS($AK$11:$AK$30,$B$11:$B$30,U46)/4/$AH$5,IF($AK$3="歴月",SUMIFS($AK$11:$AK$30,$B$11:$B$30,U46)/$AL$5,"記載する期間を選択してください"))</f>
        <v>記載する期間を選択してください</v>
      </c>
      <c r="V50" s="303"/>
      <c r="W50" s="303"/>
      <c r="X50" s="303"/>
      <c r="Y50" s="303"/>
      <c r="Z50" s="304"/>
      <c r="AA50" s="302" t="str">
        <f>IF($AK$3="４週",SUMIFS($AK$11:$AK$30,$B$11:$B$30,AA46)/4/$AH$5,IF($AK$3="歴月",SUMIFS($AK$11:$AK$30,$B$11:$B$30,AA46)/$AL$5,"記載する期間を選択してください"))</f>
        <v>記載する期間を選択してください</v>
      </c>
      <c r="AB50" s="303"/>
      <c r="AC50" s="303"/>
      <c r="AD50" s="303"/>
      <c r="AE50" s="303"/>
      <c r="AF50" s="304"/>
      <c r="AG50" s="302" t="str">
        <f>IF($AK$3="４週",SUMIFS($AK$11:$AK$30,$B$11:$B$30,AG46)/4/$AH$5,IF($AK$3="歴月",SUMIFS($AK$11:$AK$30,$B$11:$B$30,AG46)/$AL$5,"記載する期間を選択してください"))</f>
        <v>記載する期間を選択してください</v>
      </c>
      <c r="AH50" s="303"/>
      <c r="AI50" s="303"/>
      <c r="AJ50" s="303"/>
      <c r="AK50" s="304"/>
      <c r="AL50" s="302" t="str">
        <f>IF($AK$3="４週",SUMIFS($AK$11:$AK$30,$B$11:$B$30,AL46)/4/$AH$5,IF($AK$3="歴月",SUMIFS($AK$11:$AK$30,$B$11:$B$30,AL46)/$AL$5,"記載する期間を選択してください"))</f>
        <v>記載する期間を選択してください</v>
      </c>
      <c r="AM50" s="304"/>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F16" sqref="F11:AJ16"/>
    </sheetView>
  </sheetViews>
  <sheetFormatPr defaultColWidth="8.25" defaultRowHeight="21" customHeight="1" x14ac:dyDescent="0.4"/>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263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377" t="s">
        <v>102</v>
      </c>
      <c r="B7" s="311" t="s">
        <v>103</v>
      </c>
      <c r="C7" s="325"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377"/>
      <c r="B8" s="312"/>
      <c r="C8" s="327"/>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377"/>
      <c r="B9" s="313" t="s">
        <v>156</v>
      </c>
      <c r="C9" s="327"/>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377"/>
      <c r="B10" s="314"/>
      <c r="C10" s="32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41"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41" t="s">
        <v>215</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73"/>
      <c r="AN18" s="273"/>
    </row>
    <row r="19" spans="1:40" ht="18" customHeight="1" x14ac:dyDescent="0.4">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24.95" customHeight="1" x14ac:dyDescent="0.4">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s="382" t="s">
        <v>265</v>
      </c>
      <c r="AN36" s="383"/>
      <c r="AO36"/>
      <c r="AP36"/>
      <c r="AQ36"/>
    </row>
    <row r="37" spans="1:43" ht="21.95" customHeight="1" x14ac:dyDescent="0.4">
      <c r="A37" s="348" t="s">
        <v>219</v>
      </c>
      <c r="B37" s="348"/>
      <c r="C37" s="348"/>
      <c r="D37" s="123">
        <f>SUM(D38,D39,D40,D41,D43,D45)</f>
        <v>1840</v>
      </c>
      <c r="E37" s="123">
        <f>SUM(E38,E39,E40,E41,E43,E45)</f>
        <v>1726</v>
      </c>
      <c r="F37" s="374">
        <f>SUM(F38,F39,F40,F41,F43,F45)</f>
        <v>1840</v>
      </c>
      <c r="G37" s="375"/>
      <c r="H37" s="376"/>
      <c r="I37" s="374">
        <f>SUM(I38,I39,I40,I41,I43,I45)</f>
        <v>1932</v>
      </c>
      <c r="J37" s="375">
        <f t="shared" ref="J37:AI37" si="5">SUM(J38,J39,J40,J41,J43,J45)</f>
        <v>0</v>
      </c>
      <c r="K37" s="376">
        <f t="shared" si="5"/>
        <v>0</v>
      </c>
      <c r="L37" s="374">
        <f>SUM(L38,L39,L40,L41,L43,L45)</f>
        <v>1932</v>
      </c>
      <c r="M37" s="375"/>
      <c r="N37" s="376"/>
      <c r="O37" s="374">
        <f>SUM(O38,O39,O40,O41,O43,O45)</f>
        <v>1748</v>
      </c>
      <c r="P37" s="375"/>
      <c r="Q37" s="376"/>
      <c r="R37" s="374">
        <f>SUM(R38,R39,R40,R41,R43,R45)</f>
        <v>1840</v>
      </c>
      <c r="S37" s="375"/>
      <c r="T37" s="376"/>
      <c r="U37" s="374">
        <f>SUM(U38,U39,U40,U41,U43,U45)</f>
        <v>1840</v>
      </c>
      <c r="V37" s="375">
        <f t="shared" si="5"/>
        <v>0</v>
      </c>
      <c r="W37" s="376">
        <f t="shared" si="5"/>
        <v>0</v>
      </c>
      <c r="X37" s="374">
        <f>SUM(X38,X39,X40,X41,X43,X45)</f>
        <v>1748</v>
      </c>
      <c r="Y37" s="375">
        <f t="shared" si="5"/>
        <v>0</v>
      </c>
      <c r="Z37" s="376">
        <f t="shared" si="5"/>
        <v>0</v>
      </c>
      <c r="AA37" s="374">
        <f>SUM(AA38,AA39,AA40,AA41,AA43,AA45)</f>
        <v>1748</v>
      </c>
      <c r="AB37" s="375">
        <f t="shared" si="5"/>
        <v>0</v>
      </c>
      <c r="AC37" s="376">
        <f t="shared" si="5"/>
        <v>0</v>
      </c>
      <c r="AD37" s="374">
        <f>SUM(AD38,AD39,AD40,AD41,AD43,AD45)</f>
        <v>1748</v>
      </c>
      <c r="AE37" s="375">
        <f t="shared" si="5"/>
        <v>0</v>
      </c>
      <c r="AF37" s="376">
        <f t="shared" si="5"/>
        <v>0</v>
      </c>
      <c r="AG37" s="374">
        <f>SUM(AG38,AG39,AG40,AG41,AG43,AG45)</f>
        <v>1840</v>
      </c>
      <c r="AH37" s="375">
        <f t="shared" si="5"/>
        <v>0</v>
      </c>
      <c r="AI37" s="376">
        <f t="shared" si="5"/>
        <v>0</v>
      </c>
      <c r="AJ37" s="275">
        <f>SUM(D37:AI37)</f>
        <v>21782</v>
      </c>
      <c r="AK37" s="275"/>
      <c r="AL37" s="108">
        <f>ROUNDUP(AJ37/AJ47,1)</f>
        <v>92</v>
      </c>
      <c r="AM37" s="378"/>
      <c r="AN37" s="379"/>
      <c r="AO37"/>
      <c r="AP37"/>
      <c r="AQ37"/>
    </row>
    <row r="38" spans="1:43" ht="21.95" customHeight="1" x14ac:dyDescent="0.4">
      <c r="A38" s="322" t="s">
        <v>266</v>
      </c>
      <c r="B38" s="323"/>
      <c r="C38" s="324"/>
      <c r="D38" s="69">
        <v>50</v>
      </c>
      <c r="E38" s="69">
        <v>45</v>
      </c>
      <c r="F38" s="345">
        <v>50</v>
      </c>
      <c r="G38" s="345"/>
      <c r="H38" s="345"/>
      <c r="I38" s="345">
        <v>50</v>
      </c>
      <c r="J38" s="345"/>
      <c r="K38" s="345"/>
      <c r="L38" s="345">
        <v>50</v>
      </c>
      <c r="M38" s="345"/>
      <c r="N38" s="345"/>
      <c r="O38" s="345">
        <v>45</v>
      </c>
      <c r="P38" s="345"/>
      <c r="Q38" s="345"/>
      <c r="R38" s="345">
        <v>50</v>
      </c>
      <c r="S38" s="345"/>
      <c r="T38" s="345"/>
      <c r="U38" s="345">
        <v>50</v>
      </c>
      <c r="V38" s="345"/>
      <c r="W38" s="345"/>
      <c r="X38" s="345">
        <v>45</v>
      </c>
      <c r="Y38" s="345"/>
      <c r="Z38" s="345"/>
      <c r="AA38" s="345">
        <v>45</v>
      </c>
      <c r="AB38" s="345"/>
      <c r="AC38" s="345"/>
      <c r="AD38" s="345">
        <v>45</v>
      </c>
      <c r="AE38" s="345"/>
      <c r="AF38" s="345"/>
      <c r="AG38" s="345">
        <v>50</v>
      </c>
      <c r="AH38" s="345"/>
      <c r="AI38" s="345"/>
      <c r="AJ38" s="275">
        <f>SUM(D38:AI38)</f>
        <v>575</v>
      </c>
      <c r="AK38" s="275"/>
      <c r="AL38" s="108">
        <f t="shared" ref="AL38:AL46" si="6">ROUNDUP(AJ38/$AJ$47,1)</f>
        <v>2.5</v>
      </c>
      <c r="AM38" s="378"/>
      <c r="AN38" s="379"/>
      <c r="AO38"/>
      <c r="AP38"/>
      <c r="AQ38"/>
    </row>
    <row r="39" spans="1:43" ht="21.95" customHeight="1" x14ac:dyDescent="0.4">
      <c r="A39" s="322" t="s">
        <v>220</v>
      </c>
      <c r="B39" s="323"/>
      <c r="C39" s="324"/>
      <c r="D39" s="69">
        <v>50</v>
      </c>
      <c r="E39" s="69">
        <v>50</v>
      </c>
      <c r="F39" s="345">
        <v>50</v>
      </c>
      <c r="G39" s="345"/>
      <c r="H39" s="345"/>
      <c r="I39" s="345">
        <v>55</v>
      </c>
      <c r="J39" s="345"/>
      <c r="K39" s="345"/>
      <c r="L39" s="345">
        <v>55</v>
      </c>
      <c r="M39" s="345"/>
      <c r="N39" s="345"/>
      <c r="O39" s="345">
        <v>50</v>
      </c>
      <c r="P39" s="345"/>
      <c r="Q39" s="345"/>
      <c r="R39" s="345">
        <v>50</v>
      </c>
      <c r="S39" s="345"/>
      <c r="T39" s="345"/>
      <c r="U39" s="345">
        <v>50</v>
      </c>
      <c r="V39" s="345"/>
      <c r="W39" s="345"/>
      <c r="X39" s="345">
        <v>50</v>
      </c>
      <c r="Y39" s="345"/>
      <c r="Z39" s="345"/>
      <c r="AA39" s="345">
        <v>50</v>
      </c>
      <c r="AB39" s="345"/>
      <c r="AC39" s="345"/>
      <c r="AD39" s="345">
        <v>50</v>
      </c>
      <c r="AE39" s="345"/>
      <c r="AF39" s="345"/>
      <c r="AG39" s="345">
        <v>50</v>
      </c>
      <c r="AH39" s="345"/>
      <c r="AI39" s="345"/>
      <c r="AJ39" s="275">
        <f>SUM(D39:AI39)</f>
        <v>610</v>
      </c>
      <c r="AK39" s="275"/>
      <c r="AL39" s="108">
        <f t="shared" si="6"/>
        <v>2.6</v>
      </c>
      <c r="AM39" s="378"/>
      <c r="AN39" s="379"/>
      <c r="AO39"/>
      <c r="AP39"/>
      <c r="AQ39"/>
    </row>
    <row r="40" spans="1:43" ht="21.95" customHeight="1" x14ac:dyDescent="0.4">
      <c r="A40" s="322" t="s">
        <v>221</v>
      </c>
      <c r="B40" s="323"/>
      <c r="C40" s="324"/>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SUM(D40:AI40)</f>
        <v>1185</v>
      </c>
      <c r="AK40" s="275"/>
      <c r="AL40" s="108">
        <f t="shared" si="6"/>
        <v>5</v>
      </c>
      <c r="AM40" s="378"/>
      <c r="AN40" s="379"/>
      <c r="AO40"/>
      <c r="AP40"/>
      <c r="AQ40"/>
    </row>
    <row r="41" spans="1:43" ht="21.95" customHeight="1" x14ac:dyDescent="0.4">
      <c r="A41" s="384" t="s">
        <v>222</v>
      </c>
      <c r="B41" s="323"/>
      <c r="C41" s="324"/>
      <c r="D41" s="69">
        <v>100</v>
      </c>
      <c r="E41" s="69">
        <v>95</v>
      </c>
      <c r="F41" s="345">
        <v>100</v>
      </c>
      <c r="G41" s="345"/>
      <c r="H41" s="345"/>
      <c r="I41" s="345">
        <v>105</v>
      </c>
      <c r="J41" s="345"/>
      <c r="K41" s="345"/>
      <c r="L41" s="345">
        <v>105</v>
      </c>
      <c r="M41" s="345"/>
      <c r="N41" s="345"/>
      <c r="O41" s="345">
        <v>95</v>
      </c>
      <c r="P41" s="345"/>
      <c r="Q41" s="345"/>
      <c r="R41" s="345">
        <v>100</v>
      </c>
      <c r="S41" s="345"/>
      <c r="T41" s="345"/>
      <c r="U41" s="345">
        <v>100</v>
      </c>
      <c r="V41" s="345"/>
      <c r="W41" s="345"/>
      <c r="X41" s="345">
        <v>95</v>
      </c>
      <c r="Y41" s="345"/>
      <c r="Z41" s="345"/>
      <c r="AA41" s="345">
        <v>95</v>
      </c>
      <c r="AB41" s="345"/>
      <c r="AC41" s="345"/>
      <c r="AD41" s="345">
        <v>95</v>
      </c>
      <c r="AE41" s="345"/>
      <c r="AF41" s="345"/>
      <c r="AG41" s="345">
        <v>100</v>
      </c>
      <c r="AH41" s="345"/>
      <c r="AI41" s="345"/>
      <c r="AJ41" s="275">
        <f t="shared" ref="AJ41:AJ45" si="7">SUM(D41:AI41)</f>
        <v>1185</v>
      </c>
      <c r="AK41" s="275"/>
      <c r="AL41" s="108">
        <f t="shared" si="6"/>
        <v>5</v>
      </c>
      <c r="AM41" s="378"/>
      <c r="AN41" s="379"/>
      <c r="AO41"/>
      <c r="AP41"/>
      <c r="AQ41"/>
    </row>
    <row r="42" spans="1:43" s="118" customFormat="1" ht="21.95" customHeight="1" x14ac:dyDescent="0.4">
      <c r="A42" s="124"/>
      <c r="B42" s="388" t="s">
        <v>267</v>
      </c>
      <c r="C42" s="389"/>
      <c r="D42" s="69">
        <v>100</v>
      </c>
      <c r="E42" s="69">
        <v>95</v>
      </c>
      <c r="F42" s="345">
        <v>100</v>
      </c>
      <c r="G42" s="345"/>
      <c r="H42" s="345"/>
      <c r="I42" s="345">
        <v>105</v>
      </c>
      <c r="J42" s="345"/>
      <c r="K42" s="345"/>
      <c r="L42" s="345">
        <v>105</v>
      </c>
      <c r="M42" s="345"/>
      <c r="N42" s="345"/>
      <c r="O42" s="345">
        <v>95</v>
      </c>
      <c r="P42" s="345"/>
      <c r="Q42" s="345"/>
      <c r="R42" s="345">
        <v>100</v>
      </c>
      <c r="S42" s="345"/>
      <c r="T42" s="345"/>
      <c r="U42" s="345">
        <v>100</v>
      </c>
      <c r="V42" s="345"/>
      <c r="W42" s="345"/>
      <c r="X42" s="345">
        <v>95</v>
      </c>
      <c r="Y42" s="345"/>
      <c r="Z42" s="345"/>
      <c r="AA42" s="345">
        <v>95</v>
      </c>
      <c r="AB42" s="345"/>
      <c r="AC42" s="345"/>
      <c r="AD42" s="345">
        <v>95</v>
      </c>
      <c r="AE42" s="345"/>
      <c r="AF42" s="345"/>
      <c r="AG42" s="345">
        <v>100</v>
      </c>
      <c r="AH42" s="345"/>
      <c r="AI42" s="345"/>
      <c r="AJ42" s="275">
        <f>SUM(D42:AI42)</f>
        <v>1185</v>
      </c>
      <c r="AK42" s="275"/>
      <c r="AL42" s="108">
        <f t="shared" si="6"/>
        <v>5</v>
      </c>
      <c r="AM42" s="380">
        <f>ROUNDUP($AJ$42/$AJ$47,1)</f>
        <v>5</v>
      </c>
      <c r="AN42" s="381"/>
      <c r="AO42" s="117"/>
      <c r="AP42" s="117"/>
      <c r="AQ42" s="117"/>
    </row>
    <row r="43" spans="1:43" ht="21.95" customHeight="1" x14ac:dyDescent="0.4">
      <c r="A43" s="384" t="s">
        <v>223</v>
      </c>
      <c r="B43" s="323"/>
      <c r="C43" s="324"/>
      <c r="D43" s="69">
        <v>140</v>
      </c>
      <c r="E43" s="69">
        <v>131</v>
      </c>
      <c r="F43" s="345">
        <v>140</v>
      </c>
      <c r="G43" s="345"/>
      <c r="H43" s="345"/>
      <c r="I43" s="345">
        <v>147</v>
      </c>
      <c r="J43" s="345"/>
      <c r="K43" s="345"/>
      <c r="L43" s="345">
        <v>147</v>
      </c>
      <c r="M43" s="345"/>
      <c r="N43" s="345"/>
      <c r="O43" s="345">
        <v>133</v>
      </c>
      <c r="P43" s="345"/>
      <c r="Q43" s="345"/>
      <c r="R43" s="345">
        <v>140</v>
      </c>
      <c r="S43" s="345"/>
      <c r="T43" s="345"/>
      <c r="U43" s="345">
        <v>140</v>
      </c>
      <c r="V43" s="345"/>
      <c r="W43" s="345"/>
      <c r="X43" s="345">
        <v>133</v>
      </c>
      <c r="Y43" s="345"/>
      <c r="Z43" s="345"/>
      <c r="AA43" s="345">
        <v>133</v>
      </c>
      <c r="AB43" s="345"/>
      <c r="AC43" s="345"/>
      <c r="AD43" s="345">
        <v>133</v>
      </c>
      <c r="AE43" s="345"/>
      <c r="AF43" s="345"/>
      <c r="AG43" s="345">
        <v>140</v>
      </c>
      <c r="AH43" s="345"/>
      <c r="AI43" s="345"/>
      <c r="AJ43" s="275">
        <f t="shared" si="7"/>
        <v>1657</v>
      </c>
      <c r="AK43" s="275"/>
      <c r="AL43" s="108">
        <f t="shared" si="6"/>
        <v>7</v>
      </c>
      <c r="AM43" s="378"/>
      <c r="AN43" s="379"/>
      <c r="AO43"/>
      <c r="AP43"/>
      <c r="AQ43"/>
    </row>
    <row r="44" spans="1:43" s="118" customFormat="1" ht="21.95" customHeight="1" x14ac:dyDescent="0.4">
      <c r="A44" s="125"/>
      <c r="B44" s="388" t="s">
        <v>268</v>
      </c>
      <c r="C44" s="389"/>
      <c r="D44" s="69">
        <v>140</v>
      </c>
      <c r="E44" s="69">
        <v>131</v>
      </c>
      <c r="F44" s="345">
        <v>140</v>
      </c>
      <c r="G44" s="345"/>
      <c r="H44" s="345"/>
      <c r="I44" s="345">
        <v>147</v>
      </c>
      <c r="J44" s="345"/>
      <c r="K44" s="345"/>
      <c r="L44" s="345">
        <v>147</v>
      </c>
      <c r="M44" s="345"/>
      <c r="N44" s="345"/>
      <c r="O44" s="345">
        <v>133</v>
      </c>
      <c r="P44" s="345"/>
      <c r="Q44" s="345"/>
      <c r="R44" s="345">
        <v>140</v>
      </c>
      <c r="S44" s="345"/>
      <c r="T44" s="345"/>
      <c r="U44" s="345">
        <v>140</v>
      </c>
      <c r="V44" s="345"/>
      <c r="W44" s="345"/>
      <c r="X44" s="345">
        <v>133</v>
      </c>
      <c r="Y44" s="345"/>
      <c r="Z44" s="345"/>
      <c r="AA44" s="345">
        <v>133</v>
      </c>
      <c r="AB44" s="345"/>
      <c r="AC44" s="345"/>
      <c r="AD44" s="345">
        <v>133</v>
      </c>
      <c r="AE44" s="345"/>
      <c r="AF44" s="345"/>
      <c r="AG44" s="345">
        <v>140</v>
      </c>
      <c r="AH44" s="345"/>
      <c r="AI44" s="345"/>
      <c r="AJ44" s="275">
        <f>SUM(D44:AI44)</f>
        <v>1657</v>
      </c>
      <c r="AK44" s="275"/>
      <c r="AL44" s="108">
        <f t="shared" si="6"/>
        <v>7</v>
      </c>
      <c r="AM44" s="380">
        <f>ROUNDUP($AJ$44/$AJ$47,1)</f>
        <v>7</v>
      </c>
      <c r="AN44" s="381"/>
      <c r="AO44" s="117"/>
      <c r="AP44" s="117"/>
      <c r="AQ44" s="117"/>
    </row>
    <row r="45" spans="1:43" ht="21.95" customHeight="1" x14ac:dyDescent="0.4">
      <c r="A45" s="384" t="s">
        <v>224</v>
      </c>
      <c r="B45" s="323"/>
      <c r="C45" s="324"/>
      <c r="D45" s="69">
        <v>1400</v>
      </c>
      <c r="E45" s="69">
        <v>1310</v>
      </c>
      <c r="F45" s="345">
        <v>1400</v>
      </c>
      <c r="G45" s="345"/>
      <c r="H45" s="345"/>
      <c r="I45" s="345">
        <v>1470</v>
      </c>
      <c r="J45" s="345"/>
      <c r="K45" s="345"/>
      <c r="L45" s="345">
        <v>1470</v>
      </c>
      <c r="M45" s="345"/>
      <c r="N45" s="345"/>
      <c r="O45" s="345">
        <v>1330</v>
      </c>
      <c r="P45" s="345"/>
      <c r="Q45" s="345"/>
      <c r="R45" s="345">
        <v>1400</v>
      </c>
      <c r="S45" s="345"/>
      <c r="T45" s="345"/>
      <c r="U45" s="345">
        <v>1400</v>
      </c>
      <c r="V45" s="345"/>
      <c r="W45" s="345"/>
      <c r="X45" s="345">
        <v>1330</v>
      </c>
      <c r="Y45" s="345"/>
      <c r="Z45" s="345"/>
      <c r="AA45" s="345">
        <v>1330</v>
      </c>
      <c r="AB45" s="345"/>
      <c r="AC45" s="345"/>
      <c r="AD45" s="345">
        <v>1330</v>
      </c>
      <c r="AE45" s="345"/>
      <c r="AF45" s="345"/>
      <c r="AG45" s="345">
        <v>1400</v>
      </c>
      <c r="AH45" s="345"/>
      <c r="AI45" s="345"/>
      <c r="AJ45" s="275">
        <f t="shared" si="7"/>
        <v>16570</v>
      </c>
      <c r="AK45" s="275"/>
      <c r="AL45" s="108">
        <f t="shared" si="6"/>
        <v>70</v>
      </c>
      <c r="AM45" s="378"/>
      <c r="AN45" s="379"/>
      <c r="AO45"/>
      <c r="AP45"/>
      <c r="AQ45"/>
    </row>
    <row r="46" spans="1:43" s="118" customFormat="1" ht="21.95" customHeight="1" x14ac:dyDescent="0.4">
      <c r="A46" s="124"/>
      <c r="B46" s="388" t="s">
        <v>267</v>
      </c>
      <c r="C46" s="389"/>
      <c r="D46" s="69">
        <v>1400</v>
      </c>
      <c r="E46" s="69">
        <v>1310</v>
      </c>
      <c r="F46" s="345">
        <v>1400</v>
      </c>
      <c r="G46" s="345"/>
      <c r="H46" s="345"/>
      <c r="I46" s="345">
        <v>1470</v>
      </c>
      <c r="J46" s="345"/>
      <c r="K46" s="345"/>
      <c r="L46" s="345">
        <v>1470</v>
      </c>
      <c r="M46" s="345"/>
      <c r="N46" s="345"/>
      <c r="O46" s="345">
        <v>1330</v>
      </c>
      <c r="P46" s="345"/>
      <c r="Q46" s="345"/>
      <c r="R46" s="345">
        <v>1400</v>
      </c>
      <c r="S46" s="345"/>
      <c r="T46" s="345"/>
      <c r="U46" s="345">
        <v>1400</v>
      </c>
      <c r="V46" s="345"/>
      <c r="W46" s="345"/>
      <c r="X46" s="345">
        <v>1330</v>
      </c>
      <c r="Y46" s="345"/>
      <c r="Z46" s="345"/>
      <c r="AA46" s="345">
        <v>1330</v>
      </c>
      <c r="AB46" s="345"/>
      <c r="AC46" s="345"/>
      <c r="AD46" s="345">
        <v>1330</v>
      </c>
      <c r="AE46" s="345"/>
      <c r="AF46" s="345"/>
      <c r="AG46" s="345">
        <v>1400</v>
      </c>
      <c r="AH46" s="345"/>
      <c r="AI46" s="345"/>
      <c r="AJ46" s="275">
        <f>SUM(D46:AI46)</f>
        <v>16570</v>
      </c>
      <c r="AK46" s="275"/>
      <c r="AL46" s="108">
        <f t="shared" si="6"/>
        <v>70</v>
      </c>
      <c r="AM46" s="380">
        <f>ROUNDUP($AJ$46/$AJ$47,1)</f>
        <v>70</v>
      </c>
      <c r="AN46" s="381"/>
      <c r="AO46" s="117"/>
      <c r="AP46" s="117"/>
      <c r="AQ46" s="117"/>
    </row>
    <row r="47" spans="1:43" ht="21.95" customHeight="1" x14ac:dyDescent="0.4">
      <c r="A47" s="348" t="s">
        <v>214</v>
      </c>
      <c r="B47" s="348"/>
      <c r="C47" s="348"/>
      <c r="D47" s="69">
        <v>20</v>
      </c>
      <c r="E47" s="69">
        <v>19</v>
      </c>
      <c r="F47" s="345">
        <v>20</v>
      </c>
      <c r="G47" s="345"/>
      <c r="H47" s="345"/>
      <c r="I47" s="345">
        <v>21</v>
      </c>
      <c r="J47" s="345"/>
      <c r="K47" s="345"/>
      <c r="L47" s="345">
        <v>21</v>
      </c>
      <c r="M47" s="345"/>
      <c r="N47" s="345"/>
      <c r="O47" s="345">
        <v>19</v>
      </c>
      <c r="P47" s="345"/>
      <c r="Q47" s="345"/>
      <c r="R47" s="345">
        <v>20</v>
      </c>
      <c r="S47" s="345"/>
      <c r="T47" s="345"/>
      <c r="U47" s="345">
        <v>20</v>
      </c>
      <c r="V47" s="345"/>
      <c r="W47" s="345"/>
      <c r="X47" s="345">
        <v>19</v>
      </c>
      <c r="Y47" s="345"/>
      <c r="Z47" s="345"/>
      <c r="AA47" s="345">
        <v>19</v>
      </c>
      <c r="AB47" s="345"/>
      <c r="AC47" s="345"/>
      <c r="AD47" s="345">
        <v>19</v>
      </c>
      <c r="AE47" s="345"/>
      <c r="AF47" s="345"/>
      <c r="AG47" s="345">
        <v>20</v>
      </c>
      <c r="AH47" s="345"/>
      <c r="AI47" s="345"/>
      <c r="AJ47" s="275">
        <f>+SUM(D47:AI47)</f>
        <v>237</v>
      </c>
      <c r="AK47" s="275"/>
      <c r="AL47" s="107"/>
      <c r="AM47" s="378"/>
      <c r="AN47" s="379"/>
      <c r="AO47"/>
      <c r="AP47"/>
      <c r="AQ47"/>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4" t="s">
        <v>170</v>
      </c>
      <c r="B50" s="274"/>
      <c r="C50" s="274" t="s">
        <v>207</v>
      </c>
      <c r="D50" s="274"/>
      <c r="E50" s="292" t="s">
        <v>264</v>
      </c>
      <c r="F50" s="292"/>
      <c r="G50" s="292"/>
      <c r="H50" s="292"/>
      <c r="I50" s="302" t="s">
        <v>269</v>
      </c>
      <c r="J50" s="303"/>
      <c r="K50" s="303"/>
      <c r="L50" s="303"/>
      <c r="M50" s="303"/>
      <c r="N50" s="304"/>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92" t="s">
        <v>172</v>
      </c>
      <c r="B51" s="292"/>
      <c r="C51" s="349">
        <f>ROUNDDOWN(IF(AL37&lt;=30,1,1+ROUNDUP((AL37-30)/30,0)),1)</f>
        <v>4</v>
      </c>
      <c r="D51" s="349"/>
      <c r="E51" s="349">
        <f>ROUNDDOWN(AL37/6,1)</f>
        <v>15.3</v>
      </c>
      <c r="F51" s="349"/>
      <c r="G51" s="349"/>
      <c r="H51" s="349"/>
      <c r="I51" s="385">
        <f>ROUNDDOWN($AL$40/9,1)+ROUNDDOWN(($AL$41-$AM$42)/6,1)+ROUNDDOWN($AM$42/12,1)+ROUNDDOWN(($AL$43-$AM$44)/4,1)+ROUNDDOWN($AM$44/8,1)+ROUNDDOWN(($AL$45-$AM$46)/2.5,1)+ROUNDDOWN($AM$46/5,1)</f>
        <v>15.7</v>
      </c>
      <c r="J51" s="385"/>
      <c r="K51" s="385"/>
      <c r="L51" s="385"/>
      <c r="M51" s="385"/>
      <c r="N51" s="385"/>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x14ac:dyDescent="0.4">
      <c r="A54" s="62"/>
      <c r="B54" s="67"/>
      <c r="C54" s="302" t="str">
        <f>IF(VLOOKUP($AK$1,選択肢!$A$1:$J$32,C59,FALSE)=0,"-",VLOOKUP($AK$1,選択肢!$A$1:$J$32,C59,FALSE))</f>
        <v>管理者</v>
      </c>
      <c r="D54" s="303"/>
      <c r="E54" s="301" t="str">
        <f>IF(VLOOKUP($AK$1,選択肢!$A$1:$J$32,E59,FALSE)=0,"-",VLOOKUP($AK$1,選択肢!$A$1:$J$32,E59,FALSE))</f>
        <v>サービス管理責任者</v>
      </c>
      <c r="F54" s="301"/>
      <c r="G54" s="301"/>
      <c r="H54" s="301"/>
      <c r="I54" s="302" t="str">
        <f>IF(VLOOKUP($AK$1,選択肢!$A$1:$J$32,I59,FALSE)=0,"-",VLOOKUP($AK$1,選択肢!$A$1:$J$32,I59,FALSE))</f>
        <v>世話人</v>
      </c>
      <c r="J54" s="303"/>
      <c r="K54" s="303"/>
      <c r="L54" s="303"/>
      <c r="M54" s="303"/>
      <c r="N54" s="304"/>
      <c r="O54" s="302" t="str">
        <f>IF(VLOOKUP($AK$1,選択肢!$A$1:$J$32,O59,FALSE)=0,"-",VLOOKUP($AK$1,選択肢!$A$1:$J$32,O59,FALSE))</f>
        <v>生活支援員</v>
      </c>
      <c r="P54" s="303"/>
      <c r="Q54" s="303"/>
      <c r="R54" s="303"/>
      <c r="S54" s="303"/>
      <c r="T54" s="304"/>
      <c r="U54" s="302" t="str">
        <f>IF(VLOOKUP($AK$1,選択肢!$A$1:$J$32,U59,FALSE)=0,"-",VLOOKUP($AK$1,選択肢!$A$1:$J$32,U59,FALSE))</f>
        <v>-</v>
      </c>
      <c r="V54" s="303"/>
      <c r="W54" s="303"/>
      <c r="X54" s="303"/>
      <c r="Y54" s="303"/>
      <c r="Z54" s="304"/>
      <c r="AA54" s="302" t="str">
        <f>IF(VLOOKUP($AK$1,選択肢!$A$1:$J$32,AA59,FALSE)=0,"-",VLOOKUP($AK$1,選択肢!$A$1:$J$32,AA59,FALSE))</f>
        <v>-</v>
      </c>
      <c r="AB54" s="303"/>
      <c r="AC54" s="303"/>
      <c r="AD54" s="303"/>
      <c r="AE54" s="303"/>
      <c r="AF54" s="304"/>
      <c r="AG54" s="301" t="str">
        <f>IF(VLOOKUP($AK$1,選択肢!$A$1:$J$32,AG59,FALSE)=0,"-",VLOOKUP($AK$1,選択肢!$A$1:$J$32,AG59,FALSE))</f>
        <v>-</v>
      </c>
      <c r="AH54" s="301"/>
      <c r="AI54" s="301"/>
      <c r="AJ54" s="301"/>
      <c r="AK54" s="301"/>
      <c r="AL54" s="301" t="str">
        <f>IF(VLOOKUP($AK$1,選択肢!$A$1:$J$32,AL59,FALSE)=0,"-",VLOOKUP($AK$1,選択肢!$A$1:$J$32,AL59,FALSE))</f>
        <v>-</v>
      </c>
      <c r="AM54" s="301"/>
      <c r="AN54" s="62"/>
    </row>
    <row r="55" spans="1:40" ht="18" customHeight="1" x14ac:dyDescent="0.4">
      <c r="A55" s="62"/>
      <c r="B55" s="67"/>
      <c r="C55" s="102" t="s">
        <v>190</v>
      </c>
      <c r="D55" s="102" t="s">
        <v>191</v>
      </c>
      <c r="E55" s="101" t="s">
        <v>190</v>
      </c>
      <c r="F55" s="300" t="s">
        <v>191</v>
      </c>
      <c r="G55" s="300"/>
      <c r="H55" s="300"/>
      <c r="I55" s="296" t="s">
        <v>190</v>
      </c>
      <c r="J55" s="297"/>
      <c r="K55" s="298"/>
      <c r="L55" s="296" t="s">
        <v>191</v>
      </c>
      <c r="M55" s="297"/>
      <c r="N55" s="298"/>
      <c r="O55" s="296" t="s">
        <v>190</v>
      </c>
      <c r="P55" s="297"/>
      <c r="Q55" s="298"/>
      <c r="R55" s="296" t="s">
        <v>191</v>
      </c>
      <c r="S55" s="297"/>
      <c r="T55" s="298"/>
      <c r="U55" s="296" t="s">
        <v>190</v>
      </c>
      <c r="V55" s="297"/>
      <c r="W55" s="298"/>
      <c r="X55" s="296" t="s">
        <v>191</v>
      </c>
      <c r="Y55" s="297"/>
      <c r="Z55" s="298"/>
      <c r="AA55" s="296" t="s">
        <v>190</v>
      </c>
      <c r="AB55" s="297"/>
      <c r="AC55" s="298"/>
      <c r="AD55" s="296" t="s">
        <v>191</v>
      </c>
      <c r="AE55" s="297"/>
      <c r="AF55" s="298"/>
      <c r="AG55" s="296" t="s">
        <v>190</v>
      </c>
      <c r="AH55" s="297"/>
      <c r="AI55" s="298"/>
      <c r="AJ55" s="296" t="s">
        <v>191</v>
      </c>
      <c r="AK55" s="298"/>
      <c r="AL55" s="101" t="s">
        <v>27</v>
      </c>
      <c r="AM55" s="101" t="s">
        <v>216</v>
      </c>
      <c r="AN55" s="62"/>
    </row>
    <row r="56" spans="1:40" ht="18" customHeight="1" x14ac:dyDescent="0.4">
      <c r="A56" s="62"/>
      <c r="B56" s="75" t="s">
        <v>192</v>
      </c>
      <c r="C56" s="101">
        <f>COUNTIFS($B$11:$B$30,C$54,$C$11:$C$30,"A",$E$11:$E$30,"*")</f>
        <v>1</v>
      </c>
      <c r="D56" s="101">
        <f>COUNTIFS($B$11:$B$30,C$54,$C$11:$C$30,"B",$E$11:$E$30,"*")</f>
        <v>0</v>
      </c>
      <c r="E56" s="101">
        <f>COUNTIFS($B$11:$B$30,E$54,$C$11:$C$30,"A",$E$11:$E$30,"*")</f>
        <v>0</v>
      </c>
      <c r="F56" s="296">
        <f>COUNTIFS($B$11:$B$30,E$54,$C$11:$C$30,"B",$E$11:$E$30,"*")</f>
        <v>1</v>
      </c>
      <c r="G56" s="297"/>
      <c r="H56" s="298"/>
      <c r="I56" s="296">
        <f>COUNTIFS($B$11:$B$30,I$54,$C$11:$C$30,"A",$E$11:$E$30,"*")</f>
        <v>0</v>
      </c>
      <c r="J56" s="297"/>
      <c r="K56" s="298"/>
      <c r="L56" s="296">
        <f>COUNTIFS($B$11:$B$30,I$54,$C$11:$C$30,"B",$E$11:$E$30,"*")</f>
        <v>0</v>
      </c>
      <c r="M56" s="297"/>
      <c r="N56" s="298"/>
      <c r="O56" s="296">
        <f>COUNTIFS($B$11:$B$30,O$54,$C$11:$C$30,"A",$E$11:$E$30,"*")</f>
        <v>1</v>
      </c>
      <c r="P56" s="297"/>
      <c r="Q56" s="298"/>
      <c r="R56" s="296">
        <f>COUNTIFS($B$11:$B$30,O$54,$C$11:$C$30,"B",$E$11:$E$30,"*")</f>
        <v>0</v>
      </c>
      <c r="S56" s="297"/>
      <c r="T56" s="298"/>
      <c r="U56" s="296">
        <f>COUNTIFS($B$11:$B$30,U$54,$C$11:$C$30,"A",$E$11:$E$30,"*")</f>
        <v>0</v>
      </c>
      <c r="V56" s="297"/>
      <c r="W56" s="298"/>
      <c r="X56" s="296">
        <f>COUNTIFS($B$11:$B$30,U$54,$C$11:$C$30,"B",$E$11:$E$30,"*")</f>
        <v>0</v>
      </c>
      <c r="Y56" s="297"/>
      <c r="Z56" s="298"/>
      <c r="AA56" s="296">
        <f>COUNTIFS($B$11:$B$30,AA$54,$C$11:$C$30,"A",$E$11:$E$30,"*")</f>
        <v>0</v>
      </c>
      <c r="AB56" s="297"/>
      <c r="AC56" s="298"/>
      <c r="AD56" s="296">
        <f>COUNTIFS($B$11:$B$30,AA$54,$C$11:$C$30,"B",$E$11:$E$30,"*")</f>
        <v>0</v>
      </c>
      <c r="AE56" s="297"/>
      <c r="AF56" s="298"/>
      <c r="AG56" s="296">
        <f>COUNTIFS($B$11:$B$30,AG$54,$C$11:$C$30,"A",$E$11:$E$30,"*")</f>
        <v>0</v>
      </c>
      <c r="AH56" s="297"/>
      <c r="AI56" s="298"/>
      <c r="AJ56" s="296">
        <f>COUNTIFS($B$11:$B$30,AG$54,$C$11:$C$30,"B",$E$11:$E$30,"*")</f>
        <v>0</v>
      </c>
      <c r="AK56" s="298"/>
      <c r="AL56" s="101">
        <f>COUNTIFS($B$11:$B$30,AL$54,$C$11:$C$30,"A",$E$11:$E$30,"*")</f>
        <v>0</v>
      </c>
      <c r="AM56" s="101">
        <f>COUNTIFS($B$11:$B$30,AL$54,$C$11:$C$30,"B",$E$11:$E$30,"*")</f>
        <v>0</v>
      </c>
      <c r="AN56" s="62"/>
    </row>
    <row r="57" spans="1:40" ht="18" customHeight="1" x14ac:dyDescent="0.4">
      <c r="A57" s="62"/>
      <c r="B57" s="82" t="s">
        <v>193</v>
      </c>
      <c r="C57" s="113"/>
      <c r="D57" s="113"/>
      <c r="E57" s="101">
        <f>COUNTIFS($B$11:$B$30,E$54,$C$11:$C$30,"C",$E$11:$E$30,"*")</f>
        <v>0</v>
      </c>
      <c r="F57" s="296">
        <f>COUNTIFS($B$11:$B$30,E$54,$C$11:$C$30,"D",$E$11:$E$30,"*")</f>
        <v>0</v>
      </c>
      <c r="G57" s="297"/>
      <c r="H57" s="298"/>
      <c r="I57" s="296">
        <f>COUNTIFS($B$11:$B$30,I$54,$C$11:$C$30,"C",$E$11:$E$30,"*")</f>
        <v>1</v>
      </c>
      <c r="J57" s="297"/>
      <c r="K57" s="298"/>
      <c r="L57" s="296">
        <f>COUNTIFS($B$11:$B$30,I$54,$C$11:$C$30,"D",$E$11:$E$30,"*")</f>
        <v>0</v>
      </c>
      <c r="M57" s="297"/>
      <c r="N57" s="298"/>
      <c r="O57" s="296">
        <f>COUNTIFS($B$11:$B$30,O$54,$C$11:$C$30,"C",$E$11:$E$30,"*")</f>
        <v>0</v>
      </c>
      <c r="P57" s="297"/>
      <c r="Q57" s="298"/>
      <c r="R57" s="296">
        <f>COUNTIFS($B$11:$B$30,O$54,$C$11:$C$30,"D",$E$11:$E$30,"*")</f>
        <v>0</v>
      </c>
      <c r="S57" s="297"/>
      <c r="T57" s="298"/>
      <c r="U57" s="296">
        <f>COUNTIFS($B$11:$B$30,U$54,$C$11:$C$30,"C",$E$11:$E$30,"*")</f>
        <v>0</v>
      </c>
      <c r="V57" s="297"/>
      <c r="W57" s="298"/>
      <c r="X57" s="296">
        <f>COUNTIFS($B$11:$B$30,U$54,$C$11:$C$30,"D",$E$11:$E$30,"*")</f>
        <v>0</v>
      </c>
      <c r="Y57" s="297"/>
      <c r="Z57" s="298"/>
      <c r="AA57" s="296">
        <f>COUNTIFS($B$11:$B$30,AA$54,$C$11:$C$30,"C",$E$11:$E$30,"*")</f>
        <v>0</v>
      </c>
      <c r="AB57" s="297"/>
      <c r="AC57" s="298"/>
      <c r="AD57" s="296">
        <f>COUNTIFS($B$11:$B$30,AA$54,$C$11:$C$30,"D",$E$11:$E$30,"*")</f>
        <v>0</v>
      </c>
      <c r="AE57" s="297"/>
      <c r="AF57" s="298"/>
      <c r="AG57" s="296">
        <f>COUNTIFS($B$11:$B$30,AG$54,$C$11:$C$30,"C",$E$11:$E$30,"*")</f>
        <v>0</v>
      </c>
      <c r="AH57" s="297"/>
      <c r="AI57" s="298"/>
      <c r="AJ57" s="296">
        <f>COUNTIFS($B$11:$B$30,AG$54,$C$11:$C$30,"D",$E$11:$E$30,"*")</f>
        <v>0</v>
      </c>
      <c r="AK57" s="298"/>
      <c r="AL57" s="101">
        <f>COUNTIFS($B$11:$B$30,AL$54,$C$11:$C$30,"C",$E$11:$E$30,"*")</f>
        <v>0</v>
      </c>
      <c r="AM57" s="101">
        <f>COUNTIFS($B$11:$B$30,AL$54,$C$11:$C$30,"D",$E$11:$E$30,"*")</f>
        <v>0</v>
      </c>
      <c r="AN57" s="62"/>
    </row>
    <row r="58" spans="1:40" ht="24.95" customHeight="1" x14ac:dyDescent="0.4">
      <c r="A58" s="62"/>
      <c r="B58" s="82" t="s">
        <v>194</v>
      </c>
      <c r="C58" s="386"/>
      <c r="D58" s="387"/>
      <c r="E58" s="302">
        <f>IF($AK$3="４週",SUMIFS($AK$11:$AK$30,$B$11:$B$30,E54)/4/$AH$5,IF($AK$3="歴月",SUMIFS($AK$11:$AK$30,$B$11:$B$30,E54)/$AL$5,"記載する期間を選択してください"))</f>
        <v>0</v>
      </c>
      <c r="F58" s="303"/>
      <c r="G58" s="303"/>
      <c r="H58" s="304"/>
      <c r="I58" s="302">
        <f>IF($AK$3="４週",SUMIFS($AK$11:$AK$30,$B$11:$B$30,I54)/4/$AH$5,IF($AK$3="歴月",SUMIFS($AK$11:$AK$30,$B$11:$B$30,I54)/$AL$5,"記載する期間を選択してください"))</f>
        <v>0</v>
      </c>
      <c r="J58" s="303"/>
      <c r="K58" s="303"/>
      <c r="L58" s="303"/>
      <c r="M58" s="303"/>
      <c r="N58" s="304"/>
      <c r="O58" s="302">
        <f>IF($AK$3="４週",SUMIFS($AK$11:$AK$30,$B$11:$B$30,O54)/4/$AH$5,IF($AK$3="歴月",SUMIFS($AK$11:$AK$30,$B$11:$B$30,O54)/$AL$5,"記載する期間を選択してください"))</f>
        <v>0</v>
      </c>
      <c r="P58" s="303"/>
      <c r="Q58" s="303"/>
      <c r="R58" s="303"/>
      <c r="S58" s="303"/>
      <c r="T58" s="304"/>
      <c r="U58" s="302">
        <f>IF($AK$3="４週",SUMIFS($AK$11:$AK$30,$B$11:$B$30,U54)/4/$AH$5,IF($AK$3="歴月",SUMIFS($AK$11:$AK$30,$B$11:$B$30,U54)/$AL$5,"記載する期間を選択してください"))</f>
        <v>0</v>
      </c>
      <c r="V58" s="303"/>
      <c r="W58" s="303"/>
      <c r="X58" s="303"/>
      <c r="Y58" s="303"/>
      <c r="Z58" s="304"/>
      <c r="AA58" s="302">
        <f>IF($AK$3="４週",SUMIFS($AK$11:$AK$30,$B$11:$B$30,AA54)/4/$AH$5,IF($AK$3="歴月",SUMIFS($AK$11:$AK$30,$B$11:$B$30,AA54)/$AL$5,"記載する期間を選択してください"))</f>
        <v>0</v>
      </c>
      <c r="AB58" s="303"/>
      <c r="AC58" s="303"/>
      <c r="AD58" s="303"/>
      <c r="AE58" s="303"/>
      <c r="AF58" s="304"/>
      <c r="AG58" s="302">
        <f>IF($AK$3="４週",SUMIFS($AK$11:$AK$30,$B$11:$B$30,AG54)/4/$AH$5,IF($AK$3="歴月",SUMIFS($AK$11:$AK$30,$B$11:$B$30,AG54)/$AL$5,"記載する期間を選択してください"))</f>
        <v>0</v>
      </c>
      <c r="AH58" s="303"/>
      <c r="AI58" s="303"/>
      <c r="AJ58" s="303"/>
      <c r="AK58" s="304"/>
      <c r="AL58" s="302">
        <f>IF($AK$3="４週",SUMIFS($AK$11:$AK$30,$B$11:$B$30,AL54)/4/$AH$5,IF($AK$3="歴月",SUMIFS($AK$11:$AK$30,$B$11:$B$30,AL54)/$AL$5,"記載する期間を選択してください"))</f>
        <v>0</v>
      </c>
      <c r="AM58" s="304"/>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123</v>
      </c>
      <c r="B65" s="94"/>
      <c r="C65" s="60"/>
      <c r="D65" s="60"/>
      <c r="E65" s="60"/>
      <c r="F65" s="60"/>
      <c r="G65" s="60"/>
    </row>
    <row r="66" spans="1:7" ht="15" customHeight="1" x14ac:dyDescent="0.4">
      <c r="A66" s="60" t="s">
        <v>124</v>
      </c>
      <c r="B66" s="94"/>
      <c r="C66" s="60"/>
      <c r="D66" s="60"/>
      <c r="E66" s="60"/>
      <c r="F66" s="60"/>
      <c r="G66" s="60"/>
    </row>
    <row r="67" spans="1:7" ht="15" customHeight="1" x14ac:dyDescent="0.4">
      <c r="A67" s="60"/>
      <c r="B67" s="75" t="s">
        <v>125</v>
      </c>
      <c r="C67" s="274" t="s">
        <v>126</v>
      </c>
      <c r="D67" s="274"/>
      <c r="E67" s="274"/>
      <c r="F67" s="60"/>
      <c r="G67" s="60"/>
    </row>
    <row r="68" spans="1:7" ht="15" customHeight="1" x14ac:dyDescent="0.4">
      <c r="A68" s="60"/>
      <c r="B68" s="97" t="s">
        <v>127</v>
      </c>
      <c r="C68" s="275" t="s">
        <v>128</v>
      </c>
      <c r="D68" s="275"/>
      <c r="E68" s="275"/>
      <c r="F68" s="60"/>
      <c r="G68" s="60"/>
    </row>
    <row r="69" spans="1:7" ht="15" customHeight="1" x14ac:dyDescent="0.4">
      <c r="A69" s="60"/>
      <c r="B69" s="97" t="s">
        <v>129</v>
      </c>
      <c r="C69" s="275" t="s">
        <v>130</v>
      </c>
      <c r="D69" s="275"/>
      <c r="E69" s="275"/>
      <c r="F69" s="60"/>
      <c r="G69" s="60"/>
    </row>
    <row r="70" spans="1:7" ht="15" customHeight="1" x14ac:dyDescent="0.4">
      <c r="A70" s="60"/>
      <c r="B70" s="97" t="s">
        <v>131</v>
      </c>
      <c r="C70" s="275" t="s">
        <v>132</v>
      </c>
      <c r="D70" s="275"/>
      <c r="E70" s="275"/>
      <c r="F70" s="60"/>
      <c r="G70" s="60"/>
    </row>
    <row r="71" spans="1:7" ht="15" customHeight="1" x14ac:dyDescent="0.4">
      <c r="A71" s="60"/>
      <c r="B71" s="97" t="s">
        <v>133</v>
      </c>
      <c r="C71" s="275" t="s">
        <v>134</v>
      </c>
      <c r="D71" s="275"/>
      <c r="E71" s="275"/>
      <c r="F71" s="60"/>
      <c r="G71" s="60"/>
    </row>
    <row r="72" spans="1:7" ht="15" customHeight="1" x14ac:dyDescent="0.4">
      <c r="A72" s="60"/>
      <c r="B72" s="60" t="s">
        <v>135</v>
      </c>
      <c r="C72" s="60"/>
      <c r="D72" s="60"/>
      <c r="E72" s="60"/>
      <c r="F72" s="60"/>
      <c r="G72" s="60"/>
    </row>
    <row r="73" spans="1:7" ht="15" customHeight="1" x14ac:dyDescent="0.4">
      <c r="A73" s="60"/>
      <c r="B73" s="60" t="s">
        <v>136</v>
      </c>
      <c r="C73" s="60"/>
      <c r="D73" s="60"/>
      <c r="E73" s="60"/>
      <c r="F73" s="60"/>
      <c r="G73" s="60"/>
    </row>
    <row r="74" spans="1:7" ht="15" customHeight="1" x14ac:dyDescent="0.4">
      <c r="A74" s="60"/>
      <c r="B74" s="60" t="s">
        <v>137</v>
      </c>
      <c r="C74" s="60"/>
      <c r="D74" s="60"/>
      <c r="E74" s="60"/>
      <c r="F74" s="60"/>
      <c r="G74" s="60"/>
    </row>
    <row r="75" spans="1:7" ht="15" customHeight="1" x14ac:dyDescent="0.4">
      <c r="A75" s="60" t="s">
        <v>138</v>
      </c>
      <c r="B75" s="94"/>
      <c r="C75" s="60"/>
      <c r="D75" s="60"/>
      <c r="E75" s="60"/>
      <c r="F75" s="60"/>
      <c r="G75" s="60"/>
    </row>
    <row r="76" spans="1:7" ht="15" customHeight="1" x14ac:dyDescent="0.4">
      <c r="A76" s="60" t="s">
        <v>240</v>
      </c>
      <c r="B76" s="94"/>
      <c r="C76" s="60"/>
      <c r="D76" s="60"/>
      <c r="E76" s="60"/>
      <c r="F76" s="60"/>
      <c r="G76" s="60"/>
    </row>
    <row r="77" spans="1:7" ht="15" customHeight="1" x14ac:dyDescent="0.4">
      <c r="A77" s="60" t="s">
        <v>140</v>
      </c>
      <c r="B77" s="94"/>
      <c r="C77" s="60"/>
      <c r="D77" s="60"/>
      <c r="E77" s="60"/>
      <c r="F77" s="60"/>
      <c r="G77" s="60"/>
    </row>
    <row r="78" spans="1:7" ht="15" customHeight="1" x14ac:dyDescent="0.4">
      <c r="A78" s="60" t="s">
        <v>141</v>
      </c>
      <c r="B78" s="94"/>
      <c r="C78" s="60"/>
      <c r="D78" s="60"/>
      <c r="E78" s="60"/>
      <c r="F78" s="60"/>
      <c r="G78" s="60"/>
    </row>
    <row r="79" spans="1:7" ht="15" customHeight="1" x14ac:dyDescent="0.4">
      <c r="A79" s="60" t="s">
        <v>142</v>
      </c>
      <c r="B79" s="94"/>
      <c r="C79" s="60"/>
      <c r="D79" s="60"/>
      <c r="E79" s="60"/>
      <c r="F79" s="60"/>
      <c r="G79" s="60"/>
    </row>
    <row r="80" spans="1:7" ht="15" customHeight="1" x14ac:dyDescent="0.4">
      <c r="A80" s="60" t="s">
        <v>143</v>
      </c>
      <c r="B80" s="94"/>
      <c r="C80" s="60"/>
      <c r="D80" s="60"/>
      <c r="E80" s="60"/>
      <c r="F80" s="60"/>
      <c r="G80" s="60"/>
    </row>
    <row r="81" spans="1:7" ht="15" customHeight="1" x14ac:dyDescent="0.4">
      <c r="A81" s="60"/>
      <c r="B81" s="60" t="s">
        <v>144</v>
      </c>
      <c r="C81" s="60"/>
      <c r="D81" s="60"/>
      <c r="E81" s="60"/>
      <c r="F81" s="60"/>
      <c r="G81" s="60"/>
    </row>
    <row r="82" spans="1:7" ht="15" customHeight="1" x14ac:dyDescent="0.4">
      <c r="A82" s="60"/>
      <c r="B82" s="60" t="s">
        <v>145</v>
      </c>
      <c r="C82" s="60"/>
      <c r="D82" s="60"/>
      <c r="E82" s="60"/>
      <c r="F82" s="60"/>
      <c r="G82" s="60"/>
    </row>
    <row r="83" spans="1:7" ht="15" customHeight="1" x14ac:dyDescent="0.4">
      <c r="A83" s="60" t="s">
        <v>146</v>
      </c>
      <c r="B83" s="94"/>
      <c r="C83" s="60"/>
      <c r="D83" s="60"/>
      <c r="E83" s="60"/>
      <c r="F83" s="60"/>
      <c r="G83" s="60"/>
    </row>
    <row r="84" spans="1:7" ht="15" customHeight="1" x14ac:dyDescent="0.4">
      <c r="A84" s="60" t="s">
        <v>147</v>
      </c>
      <c r="B84" s="94"/>
      <c r="C84" s="60"/>
      <c r="D84" s="60"/>
      <c r="E84" s="60"/>
      <c r="F84" s="60"/>
      <c r="G84" s="60"/>
    </row>
    <row r="85" spans="1:7" ht="15" customHeight="1" x14ac:dyDescent="0.4">
      <c r="A85" s="60" t="s">
        <v>148</v>
      </c>
      <c r="B85" s="94"/>
      <c r="C85" s="60"/>
      <c r="D85" s="60"/>
      <c r="E85" s="60"/>
      <c r="F85" s="60"/>
      <c r="G85" s="60"/>
    </row>
    <row r="86" spans="1:7" ht="15" customHeight="1" x14ac:dyDescent="0.4">
      <c r="A86" s="60" t="s">
        <v>149</v>
      </c>
      <c r="B86" s="94"/>
      <c r="C86" s="60"/>
      <c r="D86" s="60"/>
      <c r="E86" s="60"/>
      <c r="F86" s="60"/>
      <c r="G86" s="60"/>
    </row>
    <row r="87" spans="1:7" ht="15" customHeight="1" x14ac:dyDescent="0.4">
      <c r="A87" s="60" t="s">
        <v>150</v>
      </c>
      <c r="B87" s="94"/>
      <c r="C87" s="60"/>
      <c r="D87" s="60"/>
      <c r="E87" s="60"/>
      <c r="F87" s="60"/>
      <c r="G87" s="60"/>
    </row>
    <row r="88" spans="1:7" ht="15" customHeight="1" x14ac:dyDescent="0.4">
      <c r="A88" s="60" t="s">
        <v>151</v>
      </c>
      <c r="B88" s="94"/>
      <c r="C88" s="60"/>
      <c r="D88" s="60"/>
      <c r="E88" s="60"/>
      <c r="F88" s="60"/>
      <c r="G88" s="60"/>
    </row>
    <row r="89" spans="1:7" ht="15" customHeight="1" x14ac:dyDescent="0.4">
      <c r="A89" s="60" t="s">
        <v>152</v>
      </c>
      <c r="B89" s="94"/>
      <c r="C89" s="60"/>
      <c r="D89" s="60"/>
      <c r="E89" s="60"/>
      <c r="F89" s="60"/>
      <c r="G89" s="60"/>
    </row>
    <row r="90" spans="1:7" ht="15" customHeight="1" x14ac:dyDescent="0.4">
      <c r="A90" s="60" t="s">
        <v>153</v>
      </c>
      <c r="B90" s="94"/>
      <c r="C90" s="60"/>
      <c r="D90" s="60"/>
      <c r="E90" s="60"/>
      <c r="F90" s="60"/>
      <c r="G90" s="60"/>
    </row>
  </sheetData>
  <mergeCells count="265">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270</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24.95" customHeight="1" x14ac:dyDescent="0.4">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c r="AN36"/>
      <c r="AO36"/>
      <c r="AP36"/>
      <c r="AQ36"/>
    </row>
    <row r="37" spans="1:43" ht="18" customHeight="1" x14ac:dyDescent="0.4">
      <c r="A37" s="348" t="s">
        <v>219</v>
      </c>
      <c r="B37" s="348"/>
      <c r="C37" s="348"/>
      <c r="D37" s="72">
        <f>SUM(D40:D43)</f>
        <v>1740</v>
      </c>
      <c r="E37" s="72">
        <f>SUM(E40:E43)</f>
        <v>1631</v>
      </c>
      <c r="F37" s="349">
        <f>SUM(F40:H43)</f>
        <v>1740</v>
      </c>
      <c r="G37" s="349"/>
      <c r="H37" s="349"/>
      <c r="I37" s="349">
        <f>SUM(I40:K43)</f>
        <v>1827</v>
      </c>
      <c r="J37" s="349"/>
      <c r="K37" s="349"/>
      <c r="L37" s="349">
        <f>SUM(L40:N43)</f>
        <v>1827</v>
      </c>
      <c r="M37" s="349"/>
      <c r="N37" s="349"/>
      <c r="O37" s="349">
        <f>SUM(O40:Q43)</f>
        <v>1653</v>
      </c>
      <c r="P37" s="349"/>
      <c r="Q37" s="349"/>
      <c r="R37" s="349">
        <f>SUM(R40:T43)</f>
        <v>1740</v>
      </c>
      <c r="S37" s="349"/>
      <c r="T37" s="349"/>
      <c r="U37" s="349">
        <f>SUM(U40:W43)</f>
        <v>1740</v>
      </c>
      <c r="V37" s="349"/>
      <c r="W37" s="349"/>
      <c r="X37" s="349">
        <f>SUM(X40:Z43)</f>
        <v>1653</v>
      </c>
      <c r="Y37" s="349"/>
      <c r="Z37" s="349"/>
      <c r="AA37" s="349">
        <f>SUM(AA40:AC43)</f>
        <v>1653</v>
      </c>
      <c r="AB37" s="349"/>
      <c r="AC37" s="349"/>
      <c r="AD37" s="349">
        <f>SUM(AD40:AF43)</f>
        <v>1653</v>
      </c>
      <c r="AE37" s="349"/>
      <c r="AF37" s="349"/>
      <c r="AG37" s="349">
        <f>SUM(AG40:AI43)</f>
        <v>1740</v>
      </c>
      <c r="AH37" s="349"/>
      <c r="AI37" s="349"/>
      <c r="AJ37" s="275">
        <f t="shared" ref="AJ37:AJ43" si="3">SUM(D37:AI37)</f>
        <v>20597</v>
      </c>
      <c r="AK37" s="275"/>
      <c r="AL37" s="108">
        <f>ROUNDUP(AJ37/AJ44,1)</f>
        <v>87</v>
      </c>
      <c r="AM37"/>
      <c r="AN37"/>
      <c r="AO37"/>
      <c r="AP37"/>
      <c r="AQ37"/>
    </row>
    <row r="38" spans="1:43" ht="18" customHeight="1" x14ac:dyDescent="0.4">
      <c r="A38" s="120" t="s">
        <v>266</v>
      </c>
      <c r="B38" s="121"/>
      <c r="C38" s="122"/>
      <c r="D38" s="69">
        <v>50</v>
      </c>
      <c r="E38" s="69">
        <v>45</v>
      </c>
      <c r="F38" s="345">
        <v>50</v>
      </c>
      <c r="G38" s="345"/>
      <c r="H38" s="345"/>
      <c r="I38" s="345">
        <v>50</v>
      </c>
      <c r="J38" s="345"/>
      <c r="K38" s="345"/>
      <c r="L38" s="345">
        <v>50</v>
      </c>
      <c r="M38" s="345"/>
      <c r="N38" s="345"/>
      <c r="O38" s="345">
        <v>45</v>
      </c>
      <c r="P38" s="345"/>
      <c r="Q38" s="345"/>
      <c r="R38" s="345">
        <v>50</v>
      </c>
      <c r="S38" s="345"/>
      <c r="T38" s="345"/>
      <c r="U38" s="345">
        <v>50</v>
      </c>
      <c r="V38" s="345"/>
      <c r="W38" s="345"/>
      <c r="X38" s="345">
        <v>45</v>
      </c>
      <c r="Y38" s="345"/>
      <c r="Z38" s="345"/>
      <c r="AA38" s="345">
        <v>45</v>
      </c>
      <c r="AB38" s="345"/>
      <c r="AC38" s="345"/>
      <c r="AD38" s="345">
        <v>45</v>
      </c>
      <c r="AE38" s="345"/>
      <c r="AF38" s="345"/>
      <c r="AG38" s="345">
        <v>50</v>
      </c>
      <c r="AH38" s="345"/>
      <c r="AI38" s="345"/>
      <c r="AJ38" s="275">
        <f t="shared" si="3"/>
        <v>575</v>
      </c>
      <c r="AK38" s="275"/>
      <c r="AL38" s="108">
        <f t="shared" ref="AL38:AL43" si="4">ROUNDUP(AJ38/$AJ$44,1)</f>
        <v>2.5</v>
      </c>
      <c r="AM38"/>
      <c r="AN38"/>
      <c r="AO38"/>
      <c r="AP38"/>
      <c r="AQ38"/>
    </row>
    <row r="39" spans="1:43" ht="18" customHeight="1" x14ac:dyDescent="0.4">
      <c r="A39" s="120" t="s">
        <v>220</v>
      </c>
      <c r="B39" s="121"/>
      <c r="C39" s="122"/>
      <c r="D39" s="69">
        <v>50</v>
      </c>
      <c r="E39" s="69">
        <v>50</v>
      </c>
      <c r="F39" s="345">
        <v>50</v>
      </c>
      <c r="G39" s="345"/>
      <c r="H39" s="345"/>
      <c r="I39" s="345">
        <v>55</v>
      </c>
      <c r="J39" s="345"/>
      <c r="K39" s="345"/>
      <c r="L39" s="345">
        <v>55</v>
      </c>
      <c r="M39" s="345"/>
      <c r="N39" s="345"/>
      <c r="O39" s="345">
        <v>50</v>
      </c>
      <c r="P39" s="345"/>
      <c r="Q39" s="345"/>
      <c r="R39" s="345">
        <v>50</v>
      </c>
      <c r="S39" s="345"/>
      <c r="T39" s="345"/>
      <c r="U39" s="345">
        <v>50</v>
      </c>
      <c r="V39" s="345"/>
      <c r="W39" s="345"/>
      <c r="X39" s="345">
        <v>50</v>
      </c>
      <c r="Y39" s="345"/>
      <c r="Z39" s="345"/>
      <c r="AA39" s="345">
        <v>50</v>
      </c>
      <c r="AB39" s="345"/>
      <c r="AC39" s="345"/>
      <c r="AD39" s="345">
        <v>50</v>
      </c>
      <c r="AE39" s="345"/>
      <c r="AF39" s="345"/>
      <c r="AG39" s="345">
        <v>50</v>
      </c>
      <c r="AH39" s="345"/>
      <c r="AI39" s="345"/>
      <c r="AJ39" s="275">
        <f t="shared" si="3"/>
        <v>610</v>
      </c>
      <c r="AK39" s="275"/>
      <c r="AL39" s="108">
        <f t="shared" si="4"/>
        <v>2.6</v>
      </c>
      <c r="AM39"/>
      <c r="AN39"/>
      <c r="AO39"/>
      <c r="AP39"/>
      <c r="AQ39"/>
    </row>
    <row r="40" spans="1:43" ht="18" customHeight="1" x14ac:dyDescent="0.4">
      <c r="A40" s="120" t="s">
        <v>221</v>
      </c>
      <c r="B40" s="121"/>
      <c r="C40" s="122"/>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 t="shared" si="3"/>
        <v>1185</v>
      </c>
      <c r="AK40" s="275"/>
      <c r="AL40" s="108">
        <f t="shared" si="4"/>
        <v>5</v>
      </c>
      <c r="AM40"/>
      <c r="AN40"/>
      <c r="AO40"/>
      <c r="AP40"/>
      <c r="AQ40"/>
    </row>
    <row r="41" spans="1:43" ht="18" customHeight="1" x14ac:dyDescent="0.4">
      <c r="A41" s="120" t="s">
        <v>222</v>
      </c>
      <c r="B41" s="121"/>
      <c r="C41" s="122"/>
      <c r="D41" s="69">
        <v>100</v>
      </c>
      <c r="E41" s="69">
        <v>95</v>
      </c>
      <c r="F41" s="345">
        <v>100</v>
      </c>
      <c r="G41" s="345"/>
      <c r="H41" s="345"/>
      <c r="I41" s="345">
        <v>105</v>
      </c>
      <c r="J41" s="345"/>
      <c r="K41" s="345"/>
      <c r="L41" s="345">
        <v>105</v>
      </c>
      <c r="M41" s="345"/>
      <c r="N41" s="345"/>
      <c r="O41" s="345">
        <v>95</v>
      </c>
      <c r="P41" s="345"/>
      <c r="Q41" s="345"/>
      <c r="R41" s="345">
        <v>100</v>
      </c>
      <c r="S41" s="345"/>
      <c r="T41" s="345"/>
      <c r="U41" s="345">
        <v>100</v>
      </c>
      <c r="V41" s="345"/>
      <c r="W41" s="345"/>
      <c r="X41" s="345">
        <v>95</v>
      </c>
      <c r="Y41" s="345"/>
      <c r="Z41" s="345"/>
      <c r="AA41" s="345">
        <v>95</v>
      </c>
      <c r="AB41" s="345"/>
      <c r="AC41" s="345"/>
      <c r="AD41" s="345">
        <v>95</v>
      </c>
      <c r="AE41" s="345"/>
      <c r="AF41" s="345"/>
      <c r="AG41" s="345">
        <v>100</v>
      </c>
      <c r="AH41" s="345"/>
      <c r="AI41" s="345"/>
      <c r="AJ41" s="275">
        <f t="shared" si="3"/>
        <v>1185</v>
      </c>
      <c r="AK41" s="275"/>
      <c r="AL41" s="108">
        <f t="shared" si="4"/>
        <v>5</v>
      </c>
      <c r="AM41"/>
      <c r="AN41"/>
      <c r="AO41"/>
      <c r="AP41"/>
      <c r="AQ41"/>
    </row>
    <row r="42" spans="1:43" ht="18" customHeight="1" x14ac:dyDescent="0.4">
      <c r="A42" s="120" t="s">
        <v>223</v>
      </c>
      <c r="B42" s="121"/>
      <c r="C42" s="122"/>
      <c r="D42" s="69">
        <v>140</v>
      </c>
      <c r="E42" s="69">
        <v>131</v>
      </c>
      <c r="F42" s="345">
        <v>140</v>
      </c>
      <c r="G42" s="345"/>
      <c r="H42" s="345"/>
      <c r="I42" s="345">
        <v>147</v>
      </c>
      <c r="J42" s="345"/>
      <c r="K42" s="345"/>
      <c r="L42" s="345">
        <v>147</v>
      </c>
      <c r="M42" s="345"/>
      <c r="N42" s="345"/>
      <c r="O42" s="345">
        <v>133</v>
      </c>
      <c r="P42" s="345"/>
      <c r="Q42" s="345"/>
      <c r="R42" s="345">
        <v>140</v>
      </c>
      <c r="S42" s="345"/>
      <c r="T42" s="345"/>
      <c r="U42" s="345">
        <v>140</v>
      </c>
      <c r="V42" s="345"/>
      <c r="W42" s="345"/>
      <c r="X42" s="345">
        <v>133</v>
      </c>
      <c r="Y42" s="345"/>
      <c r="Z42" s="345"/>
      <c r="AA42" s="345">
        <v>133</v>
      </c>
      <c r="AB42" s="345"/>
      <c r="AC42" s="345"/>
      <c r="AD42" s="345">
        <v>133</v>
      </c>
      <c r="AE42" s="345"/>
      <c r="AF42" s="345"/>
      <c r="AG42" s="345">
        <v>140</v>
      </c>
      <c r="AH42" s="345"/>
      <c r="AI42" s="345"/>
      <c r="AJ42" s="275">
        <f t="shared" si="3"/>
        <v>1657</v>
      </c>
      <c r="AK42" s="275"/>
      <c r="AL42" s="108">
        <f t="shared" si="4"/>
        <v>7</v>
      </c>
      <c r="AM42"/>
      <c r="AN42"/>
      <c r="AO42"/>
      <c r="AP42"/>
      <c r="AQ42"/>
    </row>
    <row r="43" spans="1:43" ht="18" customHeight="1" x14ac:dyDescent="0.4">
      <c r="A43" s="322" t="s">
        <v>224</v>
      </c>
      <c r="B43" s="323"/>
      <c r="C43" s="324"/>
      <c r="D43" s="69">
        <v>1400</v>
      </c>
      <c r="E43" s="69">
        <v>1310</v>
      </c>
      <c r="F43" s="345">
        <v>1400</v>
      </c>
      <c r="G43" s="345"/>
      <c r="H43" s="345"/>
      <c r="I43" s="345">
        <v>1470</v>
      </c>
      <c r="J43" s="345"/>
      <c r="K43" s="345"/>
      <c r="L43" s="345">
        <v>1470</v>
      </c>
      <c r="M43" s="345"/>
      <c r="N43" s="345"/>
      <c r="O43" s="345">
        <v>1330</v>
      </c>
      <c r="P43" s="345"/>
      <c r="Q43" s="345"/>
      <c r="R43" s="345">
        <v>1400</v>
      </c>
      <c r="S43" s="345"/>
      <c r="T43" s="345"/>
      <c r="U43" s="345">
        <v>1400</v>
      </c>
      <c r="V43" s="345"/>
      <c r="W43" s="345"/>
      <c r="X43" s="345">
        <v>1330</v>
      </c>
      <c r="Y43" s="345"/>
      <c r="Z43" s="345"/>
      <c r="AA43" s="345">
        <v>1330</v>
      </c>
      <c r="AB43" s="345"/>
      <c r="AC43" s="345"/>
      <c r="AD43" s="345">
        <v>1330</v>
      </c>
      <c r="AE43" s="345"/>
      <c r="AF43" s="345"/>
      <c r="AG43" s="345">
        <v>1400</v>
      </c>
      <c r="AH43" s="345"/>
      <c r="AI43" s="345"/>
      <c r="AJ43" s="275">
        <f t="shared" si="3"/>
        <v>16570</v>
      </c>
      <c r="AK43" s="275"/>
      <c r="AL43" s="108">
        <f t="shared" si="4"/>
        <v>70</v>
      </c>
      <c r="AM43"/>
      <c r="AN43"/>
      <c r="AO43"/>
      <c r="AP43"/>
      <c r="AQ43"/>
    </row>
    <row r="44" spans="1:43" ht="18" customHeight="1" x14ac:dyDescent="0.4">
      <c r="A44" s="348" t="s">
        <v>214</v>
      </c>
      <c r="B44" s="348"/>
      <c r="C44" s="348"/>
      <c r="D44" s="69">
        <v>20</v>
      </c>
      <c r="E44" s="69">
        <v>19</v>
      </c>
      <c r="F44" s="345">
        <v>20</v>
      </c>
      <c r="G44" s="345"/>
      <c r="H44" s="345"/>
      <c r="I44" s="345">
        <v>21</v>
      </c>
      <c r="J44" s="345"/>
      <c r="K44" s="345"/>
      <c r="L44" s="345">
        <v>21</v>
      </c>
      <c r="M44" s="345"/>
      <c r="N44" s="345"/>
      <c r="O44" s="345">
        <v>19</v>
      </c>
      <c r="P44" s="345"/>
      <c r="Q44" s="345"/>
      <c r="R44" s="345">
        <v>20</v>
      </c>
      <c r="S44" s="345"/>
      <c r="T44" s="345"/>
      <c r="U44" s="345">
        <v>20</v>
      </c>
      <c r="V44" s="345"/>
      <c r="W44" s="345"/>
      <c r="X44" s="345">
        <v>19</v>
      </c>
      <c r="Y44" s="345"/>
      <c r="Z44" s="345"/>
      <c r="AA44" s="345">
        <v>19</v>
      </c>
      <c r="AB44" s="345"/>
      <c r="AC44" s="345"/>
      <c r="AD44" s="345">
        <v>19</v>
      </c>
      <c r="AE44" s="345"/>
      <c r="AF44" s="345"/>
      <c r="AG44" s="345">
        <v>20</v>
      </c>
      <c r="AH44" s="345"/>
      <c r="AI44" s="345"/>
      <c r="AJ44" s="275">
        <f>+SUM(D44:AI44)</f>
        <v>237</v>
      </c>
      <c r="AK44" s="275"/>
      <c r="AL44" s="107"/>
      <c r="AM44"/>
      <c r="AN44"/>
      <c r="AO44"/>
      <c r="AP44"/>
      <c r="AQ44"/>
    </row>
    <row r="45" spans="1:43" ht="5.0999999999999996" customHeight="1" x14ac:dyDescent="0.4">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x14ac:dyDescent="0.4">
      <c r="A46" s="68" t="s">
        <v>166</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x14ac:dyDescent="0.4">
      <c r="A47" s="274" t="s">
        <v>170</v>
      </c>
      <c r="B47" s="274"/>
      <c r="C47" s="274" t="s">
        <v>207</v>
      </c>
      <c r="D47" s="274"/>
      <c r="E47" s="292" t="s">
        <v>264</v>
      </c>
      <c r="F47" s="292"/>
      <c r="G47" s="292"/>
      <c r="H47" s="292"/>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x14ac:dyDescent="0.4">
      <c r="A48" s="292" t="s">
        <v>172</v>
      </c>
      <c r="B48" s="292"/>
      <c r="C48" s="349">
        <f>ROUNDDOWN(IF(AL37&lt;=30,1,1+ROUNDUP((AL37-30)/30,0)),1)</f>
        <v>3</v>
      </c>
      <c r="D48" s="349"/>
      <c r="E48" s="349">
        <f>ROUNDDOWN(AL37/6,1)</f>
        <v>14.5</v>
      </c>
      <c r="F48" s="349"/>
      <c r="G48" s="349"/>
      <c r="H48" s="349"/>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x14ac:dyDescent="0.4">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x14ac:dyDescent="0.4">
      <c r="A50" s="68" t="s">
        <v>189</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x14ac:dyDescent="0.4">
      <c r="A51" s="62"/>
      <c r="B51" s="67"/>
      <c r="C51" s="302" t="str">
        <f>IF(VLOOKUP($AK$1,選択肢!$A$1:$J$32,C56,FALSE)=0,"-",VLOOKUP($AK$1,選択肢!$A$1:$J$32,C56,FALSE))</f>
        <v>管理者</v>
      </c>
      <c r="D51" s="303"/>
      <c r="E51" s="301" t="str">
        <f>IF(VLOOKUP($AK$1,選択肢!$A$1:$J$32,E56,FALSE)=0,"-",VLOOKUP($AK$1,選択肢!$A$1:$J$32,E56,FALSE))</f>
        <v>サービス管理責任者</v>
      </c>
      <c r="F51" s="301"/>
      <c r="G51" s="301"/>
      <c r="H51" s="301"/>
      <c r="I51" s="302" t="str">
        <f>IF(VLOOKUP($AK$1,選択肢!$A$1:$J$32,I56,FALSE)=0,"-",VLOOKUP($AK$1,選択肢!$A$1:$J$32,I56,FALSE))</f>
        <v>世話人</v>
      </c>
      <c r="J51" s="303"/>
      <c r="K51" s="303"/>
      <c r="L51" s="303"/>
      <c r="M51" s="303"/>
      <c r="N51" s="304"/>
      <c r="O51" s="302" t="str">
        <f>IF(VLOOKUP($AK$1,選択肢!$A$1:$J$32,O56,FALSE)=0,"-",VLOOKUP($AK$1,選択肢!$A$1:$J$32,O56,FALSE))</f>
        <v>-</v>
      </c>
      <c r="P51" s="303"/>
      <c r="Q51" s="303"/>
      <c r="R51" s="303"/>
      <c r="S51" s="303"/>
      <c r="T51" s="304"/>
      <c r="U51" s="302" t="str">
        <f>IF(VLOOKUP($AK$1,選択肢!$A$1:$J$32,U56,FALSE)=0,"-",VLOOKUP($AK$1,選択肢!$A$1:$J$32,U56,FALSE))</f>
        <v>-</v>
      </c>
      <c r="V51" s="303"/>
      <c r="W51" s="303"/>
      <c r="X51" s="303"/>
      <c r="Y51" s="303"/>
      <c r="Z51" s="304"/>
      <c r="AA51" s="302" t="str">
        <f>IF(VLOOKUP($AK$1,選択肢!$A$1:$J$32,AA56,FALSE)=0,"-",VLOOKUP($AK$1,選択肢!$A$1:$J$32,AA56,FALSE))</f>
        <v>-</v>
      </c>
      <c r="AB51" s="303"/>
      <c r="AC51" s="303"/>
      <c r="AD51" s="303"/>
      <c r="AE51" s="303"/>
      <c r="AF51" s="304"/>
      <c r="AG51" s="301" t="str">
        <f>IF(VLOOKUP($AK$1,選択肢!$A$1:$J$32,AG56,FALSE)=0,"-",VLOOKUP($AK$1,選択肢!$A$1:$J$32,AG56,FALSE))</f>
        <v>-</v>
      </c>
      <c r="AH51" s="301"/>
      <c r="AI51" s="301"/>
      <c r="AJ51" s="301"/>
      <c r="AK51" s="301"/>
      <c r="AL51" s="301" t="str">
        <f>IF(VLOOKUP($AK$1,選択肢!$A$1:$J$32,AL56,FALSE)=0,"-",VLOOKUP($AK$1,選択肢!$A$1:$J$32,AL56,FALSE))</f>
        <v>-</v>
      </c>
      <c r="AM51" s="301"/>
      <c r="AN51" s="62"/>
    </row>
    <row r="52" spans="1:40" ht="18" customHeight="1" x14ac:dyDescent="0.4">
      <c r="A52" s="62"/>
      <c r="B52" s="67"/>
      <c r="C52" s="102" t="s">
        <v>190</v>
      </c>
      <c r="D52" s="102" t="s">
        <v>191</v>
      </c>
      <c r="E52" s="101" t="s">
        <v>190</v>
      </c>
      <c r="F52" s="300" t="s">
        <v>191</v>
      </c>
      <c r="G52" s="300"/>
      <c r="H52" s="300"/>
      <c r="I52" s="296" t="s">
        <v>190</v>
      </c>
      <c r="J52" s="297"/>
      <c r="K52" s="298"/>
      <c r="L52" s="296" t="s">
        <v>191</v>
      </c>
      <c r="M52" s="297"/>
      <c r="N52" s="298"/>
      <c r="O52" s="296" t="s">
        <v>190</v>
      </c>
      <c r="P52" s="297"/>
      <c r="Q52" s="298"/>
      <c r="R52" s="296" t="s">
        <v>191</v>
      </c>
      <c r="S52" s="297"/>
      <c r="T52" s="298"/>
      <c r="U52" s="296" t="s">
        <v>190</v>
      </c>
      <c r="V52" s="297"/>
      <c r="W52" s="298"/>
      <c r="X52" s="296" t="s">
        <v>191</v>
      </c>
      <c r="Y52" s="297"/>
      <c r="Z52" s="298"/>
      <c r="AA52" s="296" t="s">
        <v>190</v>
      </c>
      <c r="AB52" s="297"/>
      <c r="AC52" s="298"/>
      <c r="AD52" s="296" t="s">
        <v>191</v>
      </c>
      <c r="AE52" s="297"/>
      <c r="AF52" s="298"/>
      <c r="AG52" s="296" t="s">
        <v>190</v>
      </c>
      <c r="AH52" s="297"/>
      <c r="AI52" s="298"/>
      <c r="AJ52" s="296" t="s">
        <v>191</v>
      </c>
      <c r="AK52" s="298"/>
      <c r="AL52" s="101" t="s">
        <v>27</v>
      </c>
      <c r="AM52" s="101" t="s">
        <v>216</v>
      </c>
      <c r="AN52" s="62"/>
    </row>
    <row r="53" spans="1:40" ht="18" customHeight="1" x14ac:dyDescent="0.4">
      <c r="A53" s="62"/>
      <c r="B53" s="75" t="s">
        <v>192</v>
      </c>
      <c r="C53" s="101">
        <f>COUNTIFS($B$11:$B$30,C$51,$C$11:$C$30,"A",$E$11:$E$30,"*")</f>
        <v>1</v>
      </c>
      <c r="D53" s="101">
        <f>COUNTIFS($B$11:$B$30,C$51,$C$11:$C$30,"B",$E$11:$E$30,"*")</f>
        <v>0</v>
      </c>
      <c r="E53" s="101">
        <f>COUNTIFS($B$11:$B$30,E$51,$C$11:$C$30,"A",$E$11:$E$30,"*")</f>
        <v>0</v>
      </c>
      <c r="F53" s="296">
        <f>COUNTIFS($B$11:$B$30,E$51,$C$11:$C$30,"B",$E$11:$E$30,"*")</f>
        <v>1</v>
      </c>
      <c r="G53" s="297"/>
      <c r="H53" s="298"/>
      <c r="I53" s="296">
        <f>COUNTIFS($B$11:$B$30,I$51,$C$11:$C$30,"A",$E$11:$E$30,"*")</f>
        <v>0</v>
      </c>
      <c r="J53" s="297"/>
      <c r="K53" s="298"/>
      <c r="L53" s="296">
        <f>COUNTIFS($B$11:$B$30,I$51,$C$11:$C$30,"B",$E$11:$E$30,"*")</f>
        <v>0</v>
      </c>
      <c r="M53" s="297"/>
      <c r="N53" s="298"/>
      <c r="O53" s="296">
        <f>COUNTIFS($B$11:$B$30,O$51,$C$11:$C$30,"A",$E$11:$E$30,"*")</f>
        <v>0</v>
      </c>
      <c r="P53" s="297"/>
      <c r="Q53" s="298"/>
      <c r="R53" s="296">
        <f>COUNTIFS($B$11:$B$30,O$51,$C$11:$C$30,"B",$E$11:$E$30,"*")</f>
        <v>0</v>
      </c>
      <c r="S53" s="297"/>
      <c r="T53" s="298"/>
      <c r="U53" s="296">
        <f>COUNTIFS($B$11:$B$30,U$51,$C$11:$C$30,"A",$E$11:$E$30,"*")</f>
        <v>0</v>
      </c>
      <c r="V53" s="297"/>
      <c r="W53" s="298"/>
      <c r="X53" s="296">
        <f>COUNTIFS($B$11:$B$30,U$51,$C$11:$C$30,"B",$E$11:$E$30,"*")</f>
        <v>0</v>
      </c>
      <c r="Y53" s="297"/>
      <c r="Z53" s="298"/>
      <c r="AA53" s="296">
        <f>COUNTIFS($B$11:$B$30,AA$51,$C$11:$C$30,"A",$E$11:$E$30,"*")</f>
        <v>0</v>
      </c>
      <c r="AB53" s="297"/>
      <c r="AC53" s="298"/>
      <c r="AD53" s="296">
        <f>COUNTIFS($B$11:$B$30,AA$51,$C$11:$C$30,"B",$E$11:$E$30,"*")</f>
        <v>0</v>
      </c>
      <c r="AE53" s="297"/>
      <c r="AF53" s="298"/>
      <c r="AG53" s="296">
        <f>COUNTIFS($B$11:$B$30,AG$51,$C$11:$C$30,"A",$E$11:$E$30,"*")</f>
        <v>0</v>
      </c>
      <c r="AH53" s="297"/>
      <c r="AI53" s="298"/>
      <c r="AJ53" s="296">
        <f>COUNTIFS($B$11:$B$30,AG$51,$C$11:$C$30,"B",$E$11:$E$30,"*")</f>
        <v>0</v>
      </c>
      <c r="AK53" s="298"/>
      <c r="AL53" s="101">
        <f>COUNTIFS($B$11:$B$30,AL$51,$C$11:$C$30,"A",$E$11:$E$30,"*")</f>
        <v>0</v>
      </c>
      <c r="AM53" s="101">
        <f>COUNTIFS($B$11:$B$30,AL$51,$C$11:$C$30,"B",$E$11:$E$30,"*")</f>
        <v>0</v>
      </c>
      <c r="AN53" s="62"/>
    </row>
    <row r="54" spans="1:40" ht="18" customHeight="1" x14ac:dyDescent="0.4">
      <c r="A54" s="62"/>
      <c r="B54" s="82" t="s">
        <v>193</v>
      </c>
      <c r="C54" s="113"/>
      <c r="D54" s="113"/>
      <c r="E54" s="101">
        <f>COUNTIFS($B$11:$B$30,E$51,$C$11:$C$30,"C",$E$11:$E$30,"*")</f>
        <v>0</v>
      </c>
      <c r="F54" s="296">
        <f>COUNTIFS($B$11:$B$30,E$51,$C$11:$C$30,"D",$E$11:$E$30,"*")</f>
        <v>0</v>
      </c>
      <c r="G54" s="297"/>
      <c r="H54" s="298"/>
      <c r="I54" s="296">
        <f>COUNTIFS($B$11:$B$30,I$51,$C$11:$C$30,"C",$E$11:$E$30,"*")</f>
        <v>1</v>
      </c>
      <c r="J54" s="297"/>
      <c r="K54" s="298"/>
      <c r="L54" s="296">
        <f>COUNTIFS($B$11:$B$30,I$51,$C$11:$C$30,"D",$E$11:$E$30,"*")</f>
        <v>1</v>
      </c>
      <c r="M54" s="297"/>
      <c r="N54" s="298"/>
      <c r="O54" s="296">
        <f>COUNTIFS($B$11:$B$30,O$51,$C$11:$C$30,"C",$E$11:$E$30,"*")</f>
        <v>0</v>
      </c>
      <c r="P54" s="297"/>
      <c r="Q54" s="298"/>
      <c r="R54" s="296">
        <f>COUNTIFS($B$11:$B$30,O$51,$C$11:$C$30,"D",$E$11:$E$30,"*")</f>
        <v>0</v>
      </c>
      <c r="S54" s="297"/>
      <c r="T54" s="298"/>
      <c r="U54" s="296">
        <f>COUNTIFS($B$11:$B$30,U$51,$C$11:$C$30,"C",$E$11:$E$30,"*")</f>
        <v>0</v>
      </c>
      <c r="V54" s="297"/>
      <c r="W54" s="298"/>
      <c r="X54" s="296">
        <f>COUNTIFS($B$11:$B$30,U$51,$C$11:$C$30,"D",$E$11:$E$30,"*")</f>
        <v>0</v>
      </c>
      <c r="Y54" s="297"/>
      <c r="Z54" s="298"/>
      <c r="AA54" s="296">
        <f>COUNTIFS($B$11:$B$30,AA$51,$C$11:$C$30,"C",$E$11:$E$30,"*")</f>
        <v>0</v>
      </c>
      <c r="AB54" s="297"/>
      <c r="AC54" s="298"/>
      <c r="AD54" s="296">
        <f>COUNTIFS($B$11:$B$30,AA$51,$C$11:$C$30,"D",$E$11:$E$30,"*")</f>
        <v>0</v>
      </c>
      <c r="AE54" s="297"/>
      <c r="AF54" s="298"/>
      <c r="AG54" s="296">
        <f>COUNTIFS($B$11:$B$30,AG$51,$C$11:$C$30,"C",$E$11:$E$30,"*")</f>
        <v>0</v>
      </c>
      <c r="AH54" s="297"/>
      <c r="AI54" s="298"/>
      <c r="AJ54" s="296">
        <f>COUNTIFS($B$11:$B$30,AG$51,$C$11:$C$30,"D",$E$11:$E$30,"*")</f>
        <v>0</v>
      </c>
      <c r="AK54" s="298"/>
      <c r="AL54" s="101">
        <f>COUNTIFS($B$11:$B$30,AL$51,$C$11:$C$30,"C",$E$11:$E$30,"*")</f>
        <v>0</v>
      </c>
      <c r="AM54" s="101">
        <f>COUNTIFS($B$11:$B$30,AL$51,$C$11:$C$30,"D",$E$11:$E$30,"*")</f>
        <v>0</v>
      </c>
      <c r="AN54" s="62"/>
    </row>
    <row r="55" spans="1:40" ht="24.95" customHeight="1" x14ac:dyDescent="0.4">
      <c r="A55" s="62"/>
      <c r="B55" s="82" t="s">
        <v>194</v>
      </c>
      <c r="C55" s="386"/>
      <c r="D55" s="387"/>
      <c r="E55" s="302" t="str">
        <f>IF($AK$3="４週",SUMIFS($AK$11:$AK$30,$B$11:$B$30,E51)/4/$AH$5,IF($AK$3="歴月",SUMIFS($AK$11:$AK$30,$B$11:$B$30,E51)/$AL$5,"記載する期間を選択してください"))</f>
        <v>記載する期間を選択してください</v>
      </c>
      <c r="F55" s="303"/>
      <c r="G55" s="303"/>
      <c r="H55" s="304"/>
      <c r="I55" s="302" t="str">
        <f>IF($AK$3="４週",SUMIFS($AK$11:$AK$30,$B$11:$B$30,I51)/4/$AH$5,IF($AK$3="歴月",SUMIFS($AK$11:$AK$30,$B$11:$B$30,I51)/$AL$5,"記載する期間を選択してください"))</f>
        <v>記載する期間を選択してください</v>
      </c>
      <c r="J55" s="303"/>
      <c r="K55" s="303"/>
      <c r="L55" s="303"/>
      <c r="M55" s="303"/>
      <c r="N55" s="304"/>
      <c r="O55" s="302" t="str">
        <f>IF($AK$3="４週",SUMIFS($AK$11:$AK$30,$B$11:$B$30,O51)/4/$AH$5,IF($AK$3="歴月",SUMIFS($AK$11:$AK$30,$B$11:$B$30,O51)/$AL$5,"記載する期間を選択してください"))</f>
        <v>記載する期間を選択してください</v>
      </c>
      <c r="P55" s="303"/>
      <c r="Q55" s="303"/>
      <c r="R55" s="303"/>
      <c r="S55" s="303"/>
      <c r="T55" s="304"/>
      <c r="U55" s="302" t="str">
        <f>IF($AK$3="４週",SUMIFS($AK$11:$AK$30,$B$11:$B$30,U51)/4/$AH$5,IF($AK$3="歴月",SUMIFS($AK$11:$AK$30,$B$11:$B$30,U51)/$AL$5,"記載する期間を選択してください"))</f>
        <v>記載する期間を選択してください</v>
      </c>
      <c r="V55" s="303"/>
      <c r="W55" s="303"/>
      <c r="X55" s="303"/>
      <c r="Y55" s="303"/>
      <c r="Z55" s="304"/>
      <c r="AA55" s="302" t="str">
        <f>IF($AK$3="４週",SUMIFS($AK$11:$AK$30,$B$11:$B$30,AA51)/4/$AH$5,IF($AK$3="歴月",SUMIFS($AK$11:$AK$30,$B$11:$B$30,AA51)/$AL$5,"記載する期間を選択してください"))</f>
        <v>記載する期間を選択してください</v>
      </c>
      <c r="AB55" s="303"/>
      <c r="AC55" s="303"/>
      <c r="AD55" s="303"/>
      <c r="AE55" s="303"/>
      <c r="AF55" s="304"/>
      <c r="AG55" s="302" t="str">
        <f>IF($AK$3="４週",SUMIFS($AK$11:$AK$30,$B$11:$B$30,AG51)/4/$AH$5,IF($AK$3="歴月",SUMIFS($AK$11:$AK$30,$B$11:$B$30,AG51)/$AL$5,"記載する期間を選択してください"))</f>
        <v>記載する期間を選択してください</v>
      </c>
      <c r="AH55" s="303"/>
      <c r="AI55" s="303"/>
      <c r="AJ55" s="303"/>
      <c r="AK55" s="304"/>
      <c r="AL55" s="302" t="str">
        <f>IF($AK$3="４週",SUMIFS($AK$11:$AK$30,$B$11:$B$30,AL51)/4/$AH$5,IF($AK$3="歴月",SUMIFS($AK$11:$AK$30,$B$11:$B$30,AL51)/$AL$5,"記載する期間を選択してください"))</f>
        <v>記載する期間を選択してください</v>
      </c>
      <c r="AM55" s="304"/>
      <c r="AN55" s="62"/>
    </row>
    <row r="56" spans="1:40" ht="5.0999999999999996" customHeight="1" x14ac:dyDescent="0.4">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x14ac:dyDescent="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123</v>
      </c>
      <c r="B62" s="94"/>
      <c r="C62" s="60"/>
      <c r="D62" s="60"/>
      <c r="E62" s="60"/>
      <c r="F62" s="60"/>
      <c r="G62" s="60"/>
    </row>
    <row r="63" spans="1:40" ht="15" customHeight="1" x14ac:dyDescent="0.4">
      <c r="A63" s="60" t="s">
        <v>124</v>
      </c>
      <c r="B63" s="94"/>
      <c r="C63" s="60"/>
      <c r="D63" s="60"/>
      <c r="E63" s="60"/>
      <c r="F63" s="60"/>
      <c r="G63" s="60"/>
    </row>
    <row r="64" spans="1:40" ht="15" customHeight="1" x14ac:dyDescent="0.4">
      <c r="A64" s="60"/>
      <c r="B64" s="75" t="s">
        <v>125</v>
      </c>
      <c r="C64" s="274" t="s">
        <v>126</v>
      </c>
      <c r="D64" s="274"/>
      <c r="E64" s="274"/>
      <c r="F64" s="60"/>
      <c r="G64" s="60"/>
    </row>
    <row r="65" spans="1:7" ht="15" customHeight="1" x14ac:dyDescent="0.4">
      <c r="A65" s="60"/>
      <c r="B65" s="97" t="s">
        <v>127</v>
      </c>
      <c r="C65" s="275" t="s">
        <v>128</v>
      </c>
      <c r="D65" s="275"/>
      <c r="E65" s="275"/>
      <c r="F65" s="60"/>
      <c r="G65" s="60"/>
    </row>
    <row r="66" spans="1:7" ht="15" customHeight="1" x14ac:dyDescent="0.4">
      <c r="A66" s="60"/>
      <c r="B66" s="97" t="s">
        <v>129</v>
      </c>
      <c r="C66" s="275" t="s">
        <v>130</v>
      </c>
      <c r="D66" s="275"/>
      <c r="E66" s="275"/>
      <c r="F66" s="60"/>
      <c r="G66" s="60"/>
    </row>
    <row r="67" spans="1:7" ht="15" customHeight="1" x14ac:dyDescent="0.4">
      <c r="A67" s="60"/>
      <c r="B67" s="97" t="s">
        <v>131</v>
      </c>
      <c r="C67" s="275" t="s">
        <v>132</v>
      </c>
      <c r="D67" s="275"/>
      <c r="E67" s="275"/>
      <c r="F67" s="60"/>
      <c r="G67" s="60"/>
    </row>
    <row r="68" spans="1:7" ht="15" customHeight="1" x14ac:dyDescent="0.4">
      <c r="A68" s="60"/>
      <c r="B68" s="97" t="s">
        <v>133</v>
      </c>
      <c r="C68" s="275" t="s">
        <v>134</v>
      </c>
      <c r="D68" s="275"/>
      <c r="E68" s="275"/>
      <c r="F68" s="60"/>
      <c r="G68" s="60"/>
    </row>
    <row r="69" spans="1:7" ht="15" customHeight="1" x14ac:dyDescent="0.4">
      <c r="A69" s="60"/>
      <c r="B69" s="60" t="s">
        <v>135</v>
      </c>
      <c r="C69" s="60"/>
      <c r="D69" s="60"/>
      <c r="E69" s="60"/>
      <c r="F69" s="60"/>
      <c r="G69" s="60"/>
    </row>
    <row r="70" spans="1:7" ht="15" customHeight="1" x14ac:dyDescent="0.4">
      <c r="A70" s="60"/>
      <c r="B70" s="60" t="s">
        <v>136</v>
      </c>
      <c r="C70" s="60"/>
      <c r="D70" s="60"/>
      <c r="E70" s="60"/>
      <c r="F70" s="60"/>
      <c r="G70" s="60"/>
    </row>
    <row r="71" spans="1:7" ht="15" customHeight="1" x14ac:dyDescent="0.4">
      <c r="A71" s="60"/>
      <c r="B71" s="60" t="s">
        <v>137</v>
      </c>
      <c r="C71" s="60"/>
      <c r="D71" s="60"/>
      <c r="E71" s="60"/>
      <c r="F71" s="60"/>
      <c r="G71" s="60"/>
    </row>
    <row r="72" spans="1:7" ht="15" customHeight="1" x14ac:dyDescent="0.4">
      <c r="A72" s="60" t="s">
        <v>138</v>
      </c>
      <c r="B72" s="94"/>
      <c r="C72" s="60"/>
      <c r="D72" s="60"/>
      <c r="E72" s="60"/>
      <c r="F72" s="60"/>
      <c r="G72" s="60"/>
    </row>
    <row r="73" spans="1:7" ht="15" customHeight="1" x14ac:dyDescent="0.4">
      <c r="A73" s="60" t="s">
        <v>240</v>
      </c>
      <c r="B73" s="94"/>
      <c r="C73" s="60"/>
      <c r="D73" s="60"/>
      <c r="E73" s="60"/>
      <c r="F73" s="60"/>
      <c r="G73" s="60"/>
    </row>
    <row r="74" spans="1:7" ht="15" customHeight="1" x14ac:dyDescent="0.4">
      <c r="A74" s="60" t="s">
        <v>140</v>
      </c>
      <c r="B74" s="94"/>
      <c r="C74" s="60"/>
      <c r="D74" s="60"/>
      <c r="E74" s="60"/>
      <c r="F74" s="60"/>
      <c r="G74" s="60"/>
    </row>
    <row r="75" spans="1:7" ht="15" customHeight="1" x14ac:dyDescent="0.4">
      <c r="A75" s="60" t="s">
        <v>141</v>
      </c>
      <c r="B75" s="94"/>
      <c r="C75" s="60"/>
      <c r="D75" s="60"/>
      <c r="E75" s="60"/>
      <c r="F75" s="60"/>
      <c r="G75" s="60"/>
    </row>
    <row r="76" spans="1:7" ht="15" customHeight="1" x14ac:dyDescent="0.4">
      <c r="A76" s="60" t="s">
        <v>142</v>
      </c>
      <c r="B76" s="94"/>
      <c r="C76" s="60"/>
      <c r="D76" s="60"/>
      <c r="E76" s="60"/>
      <c r="F76" s="60"/>
      <c r="G76" s="60"/>
    </row>
    <row r="77" spans="1:7" ht="15" customHeight="1" x14ac:dyDescent="0.4">
      <c r="A77" s="60" t="s">
        <v>143</v>
      </c>
      <c r="B77" s="94"/>
      <c r="C77" s="60"/>
      <c r="D77" s="60"/>
      <c r="E77" s="60"/>
      <c r="F77" s="60"/>
      <c r="G77" s="60"/>
    </row>
    <row r="78" spans="1:7" ht="15" customHeight="1" x14ac:dyDescent="0.4">
      <c r="A78" s="60"/>
      <c r="B78" s="60" t="s">
        <v>144</v>
      </c>
      <c r="C78" s="60"/>
      <c r="D78" s="60"/>
      <c r="E78" s="60"/>
      <c r="F78" s="60"/>
      <c r="G78" s="60"/>
    </row>
    <row r="79" spans="1:7" ht="15" customHeight="1" x14ac:dyDescent="0.4">
      <c r="A79" s="60"/>
      <c r="B79" s="60" t="s">
        <v>145</v>
      </c>
      <c r="C79" s="60"/>
      <c r="D79" s="60"/>
      <c r="E79" s="60"/>
      <c r="F79" s="60"/>
      <c r="G79" s="60"/>
    </row>
    <row r="80" spans="1:7" ht="15" customHeight="1" x14ac:dyDescent="0.4">
      <c r="A80" s="60" t="s">
        <v>146</v>
      </c>
      <c r="B80" s="94"/>
      <c r="C80" s="60"/>
      <c r="D80" s="60"/>
      <c r="E80" s="60"/>
      <c r="F80" s="60"/>
      <c r="G80" s="60"/>
    </row>
    <row r="81" spans="1:7" ht="15" customHeight="1" x14ac:dyDescent="0.4">
      <c r="A81" s="60" t="s">
        <v>147</v>
      </c>
      <c r="B81" s="94"/>
      <c r="C81" s="60"/>
      <c r="D81" s="60"/>
      <c r="E81" s="60"/>
      <c r="F81" s="60"/>
      <c r="G81" s="60"/>
    </row>
    <row r="82" spans="1:7" ht="15" customHeight="1" x14ac:dyDescent="0.4">
      <c r="A82" s="60" t="s">
        <v>148</v>
      </c>
      <c r="B82" s="94"/>
      <c r="C82" s="60"/>
      <c r="D82" s="60"/>
      <c r="E82" s="60"/>
      <c r="F82" s="60"/>
      <c r="G82" s="60"/>
    </row>
    <row r="83" spans="1:7" ht="15" customHeight="1" x14ac:dyDescent="0.4">
      <c r="A83" s="60" t="s">
        <v>149</v>
      </c>
      <c r="B83" s="94"/>
      <c r="C83" s="60"/>
      <c r="D83" s="60"/>
      <c r="E83" s="60"/>
      <c r="F83" s="60"/>
      <c r="G83" s="60"/>
    </row>
    <row r="84" spans="1:7" ht="15" customHeight="1" x14ac:dyDescent="0.4">
      <c r="A84" s="60" t="s">
        <v>150</v>
      </c>
      <c r="B84" s="94"/>
      <c r="C84" s="60"/>
      <c r="D84" s="60"/>
      <c r="E84" s="60"/>
      <c r="F84" s="60"/>
      <c r="G84" s="60"/>
    </row>
    <row r="85" spans="1:7" ht="15" customHeight="1" x14ac:dyDescent="0.4">
      <c r="A85" s="60" t="s">
        <v>151</v>
      </c>
      <c r="B85" s="94"/>
      <c r="C85" s="60"/>
      <c r="D85" s="60"/>
      <c r="E85" s="60"/>
      <c r="F85" s="60"/>
      <c r="G85" s="60"/>
    </row>
    <row r="86" spans="1:7" ht="15" customHeight="1" x14ac:dyDescent="0.4">
      <c r="A86" s="60" t="s">
        <v>152</v>
      </c>
      <c r="B86" s="94"/>
      <c r="C86" s="60"/>
      <c r="D86" s="60"/>
      <c r="E86" s="60"/>
      <c r="F86" s="60"/>
      <c r="G86" s="60"/>
    </row>
    <row r="87" spans="1:7" ht="15" customHeight="1" x14ac:dyDescent="0.4">
      <c r="A87" s="60" t="s">
        <v>153</v>
      </c>
      <c r="B87" s="94"/>
      <c r="C87" s="60"/>
      <c r="D87" s="60"/>
      <c r="E87" s="60"/>
      <c r="F87" s="60"/>
      <c r="G87" s="60"/>
    </row>
  </sheetData>
  <mergeCells count="210">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F17" sqref="F11:AJ17"/>
    </sheetView>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32.25" customHeight="1" x14ac:dyDescent="0.4">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s="382" t="s">
        <v>265</v>
      </c>
      <c r="AN36" s="383"/>
      <c r="AO36"/>
      <c r="AP36"/>
      <c r="AQ36"/>
    </row>
    <row r="37" spans="1:43" ht="20.100000000000001" customHeight="1" x14ac:dyDescent="0.4">
      <c r="A37" s="348" t="s">
        <v>219</v>
      </c>
      <c r="B37" s="348"/>
      <c r="C37" s="348"/>
      <c r="D37" s="123">
        <f>SUM(D38,D39,D40,D41,D43,D45)</f>
        <v>1840</v>
      </c>
      <c r="E37" s="123">
        <f>SUM(E38,E39,E40,E41,E43,E45)</f>
        <v>1726</v>
      </c>
      <c r="F37" s="374">
        <f>SUM(F38,F39,F40,F41,F43,F45)</f>
        <v>1840</v>
      </c>
      <c r="G37" s="375"/>
      <c r="H37" s="376"/>
      <c r="I37" s="374">
        <f>SUM(I38,I39,I40,I41,I43,I45)</f>
        <v>1932</v>
      </c>
      <c r="J37" s="375">
        <f t="shared" ref="J37:AI37" si="3">SUM(J38,J39,J40,J41,J43,J45)</f>
        <v>0</v>
      </c>
      <c r="K37" s="376">
        <f t="shared" si="3"/>
        <v>0</v>
      </c>
      <c r="L37" s="374">
        <f>SUM(L38,L39,L40,L41,L43,L45)</f>
        <v>1932</v>
      </c>
      <c r="M37" s="375"/>
      <c r="N37" s="376"/>
      <c r="O37" s="374">
        <f>SUM(O38,O39,O40,O41,O43,O45)</f>
        <v>1748</v>
      </c>
      <c r="P37" s="375"/>
      <c r="Q37" s="376"/>
      <c r="R37" s="374">
        <f>SUM(R38,R39,R40,R41,R43,R45)</f>
        <v>1840</v>
      </c>
      <c r="S37" s="375"/>
      <c r="T37" s="376"/>
      <c r="U37" s="374">
        <f>SUM(U38,U39,U40,U41,U43,U45)</f>
        <v>1840</v>
      </c>
      <c r="V37" s="375">
        <f t="shared" si="3"/>
        <v>0</v>
      </c>
      <c r="W37" s="376">
        <f t="shared" si="3"/>
        <v>0</v>
      </c>
      <c r="X37" s="374">
        <f>SUM(X38,X39,X40,X41,X43,X45)</f>
        <v>1748</v>
      </c>
      <c r="Y37" s="375">
        <f t="shared" si="3"/>
        <v>0</v>
      </c>
      <c r="Z37" s="376">
        <f t="shared" si="3"/>
        <v>0</v>
      </c>
      <c r="AA37" s="374">
        <f>SUM(AA38,AA39,AA40,AA41,AA43,AA45)</f>
        <v>1748</v>
      </c>
      <c r="AB37" s="375">
        <f t="shared" si="3"/>
        <v>0</v>
      </c>
      <c r="AC37" s="376">
        <f t="shared" si="3"/>
        <v>0</v>
      </c>
      <c r="AD37" s="374">
        <f>SUM(AD38,AD39,AD40,AD41,AD43,AD45)</f>
        <v>1748</v>
      </c>
      <c r="AE37" s="375">
        <f t="shared" si="3"/>
        <v>0</v>
      </c>
      <c r="AF37" s="376">
        <f t="shared" si="3"/>
        <v>0</v>
      </c>
      <c r="AG37" s="374">
        <f>SUM(AG38,AG39,AG40,AG41,AG43,AG45)</f>
        <v>1840</v>
      </c>
      <c r="AH37" s="375">
        <f t="shared" si="3"/>
        <v>0</v>
      </c>
      <c r="AI37" s="376">
        <f t="shared" si="3"/>
        <v>0</v>
      </c>
      <c r="AJ37" s="275">
        <f>SUM(D37:AI37)</f>
        <v>21782</v>
      </c>
      <c r="AK37" s="275"/>
      <c r="AL37" s="119">
        <f>ROUNDUP(AJ37/AJ47,1)</f>
        <v>92</v>
      </c>
      <c r="AM37" s="378"/>
      <c r="AN37" s="379"/>
      <c r="AO37"/>
      <c r="AP37"/>
      <c r="AQ37"/>
    </row>
    <row r="38" spans="1:43" s="118" customFormat="1" ht="20.100000000000001" customHeight="1" x14ac:dyDescent="0.4">
      <c r="A38" s="120" t="s">
        <v>266</v>
      </c>
      <c r="B38" s="121"/>
      <c r="C38" s="122"/>
      <c r="D38" s="69">
        <v>50</v>
      </c>
      <c r="E38" s="69">
        <v>45</v>
      </c>
      <c r="F38" s="371">
        <v>50</v>
      </c>
      <c r="G38" s="372"/>
      <c r="H38" s="373"/>
      <c r="I38" s="371">
        <v>50</v>
      </c>
      <c r="J38" s="372"/>
      <c r="K38" s="373"/>
      <c r="L38" s="371">
        <v>50</v>
      </c>
      <c r="M38" s="372"/>
      <c r="N38" s="373"/>
      <c r="O38" s="371">
        <v>45</v>
      </c>
      <c r="P38" s="372"/>
      <c r="Q38" s="373"/>
      <c r="R38" s="371">
        <v>50</v>
      </c>
      <c r="S38" s="372"/>
      <c r="T38" s="373"/>
      <c r="U38" s="371">
        <v>50</v>
      </c>
      <c r="V38" s="372"/>
      <c r="W38" s="373"/>
      <c r="X38" s="371">
        <v>45</v>
      </c>
      <c r="Y38" s="372"/>
      <c r="Z38" s="373"/>
      <c r="AA38" s="371">
        <v>45</v>
      </c>
      <c r="AB38" s="372"/>
      <c r="AC38" s="373"/>
      <c r="AD38" s="371">
        <v>45</v>
      </c>
      <c r="AE38" s="372"/>
      <c r="AF38" s="373"/>
      <c r="AG38" s="371">
        <v>50</v>
      </c>
      <c r="AH38" s="372"/>
      <c r="AI38" s="373"/>
      <c r="AJ38" s="275">
        <f t="shared" ref="AJ38:AJ46" si="4">SUM(D38:AI38)</f>
        <v>575</v>
      </c>
      <c r="AK38" s="275"/>
      <c r="AL38" s="119">
        <f>ROUNDUP(AJ38/$AJ$47,1)</f>
        <v>2.5</v>
      </c>
      <c r="AM38" s="378"/>
      <c r="AN38" s="379"/>
      <c r="AO38" s="117"/>
      <c r="AP38" s="117"/>
      <c r="AQ38" s="117"/>
    </row>
    <row r="39" spans="1:43" s="118" customFormat="1" ht="20.100000000000001" customHeight="1" x14ac:dyDescent="0.4">
      <c r="A39" s="120" t="s">
        <v>220</v>
      </c>
      <c r="B39" s="121"/>
      <c r="C39" s="122"/>
      <c r="D39" s="69">
        <v>50</v>
      </c>
      <c r="E39" s="69">
        <v>50</v>
      </c>
      <c r="F39" s="371">
        <v>50</v>
      </c>
      <c r="G39" s="372"/>
      <c r="H39" s="373"/>
      <c r="I39" s="371">
        <v>55</v>
      </c>
      <c r="J39" s="372"/>
      <c r="K39" s="373"/>
      <c r="L39" s="371">
        <v>55</v>
      </c>
      <c r="M39" s="372"/>
      <c r="N39" s="373"/>
      <c r="O39" s="371">
        <v>50</v>
      </c>
      <c r="P39" s="372"/>
      <c r="Q39" s="373"/>
      <c r="R39" s="371">
        <v>50</v>
      </c>
      <c r="S39" s="372"/>
      <c r="T39" s="373"/>
      <c r="U39" s="371">
        <v>50</v>
      </c>
      <c r="V39" s="372"/>
      <c r="W39" s="373"/>
      <c r="X39" s="371">
        <v>50</v>
      </c>
      <c r="Y39" s="372"/>
      <c r="Z39" s="373"/>
      <c r="AA39" s="371">
        <v>50</v>
      </c>
      <c r="AB39" s="372"/>
      <c r="AC39" s="373"/>
      <c r="AD39" s="371">
        <v>50</v>
      </c>
      <c r="AE39" s="372"/>
      <c r="AF39" s="373"/>
      <c r="AG39" s="371">
        <v>50</v>
      </c>
      <c r="AH39" s="372"/>
      <c r="AI39" s="373"/>
      <c r="AJ39" s="275">
        <f t="shared" si="4"/>
        <v>610</v>
      </c>
      <c r="AK39" s="275"/>
      <c r="AL39" s="119">
        <f>ROUNDUP(AJ39/$AJ$47,1)</f>
        <v>2.6</v>
      </c>
      <c r="AM39" s="378"/>
      <c r="AN39" s="379"/>
      <c r="AO39" s="117"/>
      <c r="AP39" s="117"/>
      <c r="AQ39" s="117"/>
    </row>
    <row r="40" spans="1:43" ht="20.100000000000001" customHeight="1" x14ac:dyDescent="0.4">
      <c r="A40" s="120" t="s">
        <v>221</v>
      </c>
      <c r="B40" s="121"/>
      <c r="C40" s="122"/>
      <c r="D40" s="69">
        <v>100</v>
      </c>
      <c r="E40" s="69">
        <v>95</v>
      </c>
      <c r="F40" s="371">
        <v>100</v>
      </c>
      <c r="G40" s="372"/>
      <c r="H40" s="373"/>
      <c r="I40" s="371">
        <v>105</v>
      </c>
      <c r="J40" s="372"/>
      <c r="K40" s="373"/>
      <c r="L40" s="371">
        <v>105</v>
      </c>
      <c r="M40" s="372"/>
      <c r="N40" s="373"/>
      <c r="O40" s="371">
        <v>95</v>
      </c>
      <c r="P40" s="372"/>
      <c r="Q40" s="373"/>
      <c r="R40" s="371">
        <v>100</v>
      </c>
      <c r="S40" s="372"/>
      <c r="T40" s="373"/>
      <c r="U40" s="371">
        <v>100</v>
      </c>
      <c r="V40" s="372"/>
      <c r="W40" s="373"/>
      <c r="X40" s="371">
        <v>95</v>
      </c>
      <c r="Y40" s="372"/>
      <c r="Z40" s="373"/>
      <c r="AA40" s="371">
        <v>95</v>
      </c>
      <c r="AB40" s="372"/>
      <c r="AC40" s="373"/>
      <c r="AD40" s="371">
        <v>95</v>
      </c>
      <c r="AE40" s="372"/>
      <c r="AF40" s="373"/>
      <c r="AG40" s="371">
        <v>100</v>
      </c>
      <c r="AH40" s="372"/>
      <c r="AI40" s="373"/>
      <c r="AJ40" s="275">
        <f t="shared" si="4"/>
        <v>1185</v>
      </c>
      <c r="AK40" s="275"/>
      <c r="AL40" s="119">
        <f>ROUNDUP(AJ40/$AJ$47,1)</f>
        <v>5</v>
      </c>
      <c r="AM40" s="378"/>
      <c r="AN40" s="379"/>
      <c r="AO40"/>
      <c r="AP40"/>
      <c r="AQ40"/>
    </row>
    <row r="41" spans="1:43" ht="20.100000000000001" customHeight="1" x14ac:dyDescent="0.4">
      <c r="A41" s="384" t="s">
        <v>222</v>
      </c>
      <c r="B41" s="323"/>
      <c r="C41" s="324"/>
      <c r="D41" s="69">
        <v>100</v>
      </c>
      <c r="E41" s="69">
        <v>95</v>
      </c>
      <c r="F41" s="371">
        <v>100</v>
      </c>
      <c r="G41" s="372"/>
      <c r="H41" s="373"/>
      <c r="I41" s="371">
        <v>105</v>
      </c>
      <c r="J41" s="372"/>
      <c r="K41" s="373"/>
      <c r="L41" s="371">
        <v>105</v>
      </c>
      <c r="M41" s="372"/>
      <c r="N41" s="373"/>
      <c r="O41" s="371">
        <v>95</v>
      </c>
      <c r="P41" s="372"/>
      <c r="Q41" s="373"/>
      <c r="R41" s="371">
        <v>100</v>
      </c>
      <c r="S41" s="372"/>
      <c r="T41" s="373"/>
      <c r="U41" s="371">
        <v>100</v>
      </c>
      <c r="V41" s="372"/>
      <c r="W41" s="373"/>
      <c r="X41" s="371">
        <v>95</v>
      </c>
      <c r="Y41" s="372"/>
      <c r="Z41" s="373"/>
      <c r="AA41" s="371">
        <v>95</v>
      </c>
      <c r="AB41" s="372"/>
      <c r="AC41" s="373"/>
      <c r="AD41" s="371">
        <v>95</v>
      </c>
      <c r="AE41" s="372"/>
      <c r="AF41" s="373"/>
      <c r="AG41" s="371">
        <v>100</v>
      </c>
      <c r="AH41" s="372"/>
      <c r="AI41" s="373"/>
      <c r="AJ41" s="275">
        <f t="shared" si="4"/>
        <v>1185</v>
      </c>
      <c r="AK41" s="275"/>
      <c r="AL41" s="390">
        <f>ROUNDUP(AJ41/$AJ$47,1)</f>
        <v>5</v>
      </c>
      <c r="AM41" s="378"/>
      <c r="AN41" s="379"/>
      <c r="AO41"/>
      <c r="AP41"/>
      <c r="AQ41"/>
    </row>
    <row r="42" spans="1:43" s="118" customFormat="1" ht="20.100000000000001" customHeight="1" x14ac:dyDescent="0.4">
      <c r="A42" s="124"/>
      <c r="B42" s="388" t="s">
        <v>267</v>
      </c>
      <c r="C42" s="389"/>
      <c r="D42" s="69">
        <v>40</v>
      </c>
      <c r="E42" s="69">
        <v>45</v>
      </c>
      <c r="F42" s="371">
        <v>40</v>
      </c>
      <c r="G42" s="372"/>
      <c r="H42" s="373"/>
      <c r="I42" s="371">
        <v>40</v>
      </c>
      <c r="J42" s="372"/>
      <c r="K42" s="373"/>
      <c r="L42" s="371">
        <v>60</v>
      </c>
      <c r="M42" s="372"/>
      <c r="N42" s="373"/>
      <c r="O42" s="371">
        <v>50</v>
      </c>
      <c r="P42" s="372"/>
      <c r="Q42" s="373"/>
      <c r="R42" s="371">
        <v>40</v>
      </c>
      <c r="S42" s="372"/>
      <c r="T42" s="373"/>
      <c r="U42" s="371">
        <v>40</v>
      </c>
      <c r="V42" s="372"/>
      <c r="W42" s="373"/>
      <c r="X42" s="371">
        <v>30</v>
      </c>
      <c r="Y42" s="372"/>
      <c r="Z42" s="373"/>
      <c r="AA42" s="371">
        <v>30</v>
      </c>
      <c r="AB42" s="372"/>
      <c r="AC42" s="373"/>
      <c r="AD42" s="371">
        <v>30</v>
      </c>
      <c r="AE42" s="372"/>
      <c r="AF42" s="373"/>
      <c r="AG42" s="371">
        <v>50</v>
      </c>
      <c r="AH42" s="372"/>
      <c r="AI42" s="373"/>
      <c r="AJ42" s="275">
        <f t="shared" si="4"/>
        <v>495</v>
      </c>
      <c r="AK42" s="275"/>
      <c r="AL42" s="391"/>
      <c r="AM42" s="380">
        <f>ROUNDUP($AJ$42/$AJ$47,1)</f>
        <v>2.1</v>
      </c>
      <c r="AN42" s="381"/>
      <c r="AO42" s="117"/>
      <c r="AP42" s="117"/>
      <c r="AQ42" s="117"/>
    </row>
    <row r="43" spans="1:43" ht="20.100000000000001" customHeight="1" x14ac:dyDescent="0.4">
      <c r="A43" s="384" t="s">
        <v>223</v>
      </c>
      <c r="B43" s="323"/>
      <c r="C43" s="324"/>
      <c r="D43" s="69">
        <v>140</v>
      </c>
      <c r="E43" s="69">
        <v>131</v>
      </c>
      <c r="F43" s="371">
        <v>140</v>
      </c>
      <c r="G43" s="372"/>
      <c r="H43" s="373"/>
      <c r="I43" s="371">
        <v>147</v>
      </c>
      <c r="J43" s="372"/>
      <c r="K43" s="373"/>
      <c r="L43" s="371">
        <v>147</v>
      </c>
      <c r="M43" s="372"/>
      <c r="N43" s="373"/>
      <c r="O43" s="371">
        <v>133</v>
      </c>
      <c r="P43" s="372"/>
      <c r="Q43" s="373"/>
      <c r="R43" s="371">
        <v>140</v>
      </c>
      <c r="S43" s="372"/>
      <c r="T43" s="373"/>
      <c r="U43" s="371">
        <v>140</v>
      </c>
      <c r="V43" s="372"/>
      <c r="W43" s="373"/>
      <c r="X43" s="371">
        <v>133</v>
      </c>
      <c r="Y43" s="372"/>
      <c r="Z43" s="373"/>
      <c r="AA43" s="371">
        <v>133</v>
      </c>
      <c r="AB43" s="372"/>
      <c r="AC43" s="373"/>
      <c r="AD43" s="371">
        <v>133</v>
      </c>
      <c r="AE43" s="372"/>
      <c r="AF43" s="373"/>
      <c r="AG43" s="371">
        <v>140</v>
      </c>
      <c r="AH43" s="372"/>
      <c r="AI43" s="373"/>
      <c r="AJ43" s="275">
        <f t="shared" si="4"/>
        <v>1657</v>
      </c>
      <c r="AK43" s="275"/>
      <c r="AL43" s="390">
        <f>ROUNDUP(AJ43/$AJ$47,1)</f>
        <v>7</v>
      </c>
      <c r="AM43" s="378"/>
      <c r="AN43" s="379"/>
      <c r="AO43"/>
      <c r="AP43"/>
      <c r="AQ43"/>
    </row>
    <row r="44" spans="1:43" s="118" customFormat="1" ht="20.100000000000001" customHeight="1" x14ac:dyDescent="0.4">
      <c r="A44" s="125"/>
      <c r="B44" s="388" t="s">
        <v>267</v>
      </c>
      <c r="C44" s="389"/>
      <c r="D44" s="69">
        <v>40</v>
      </c>
      <c r="E44" s="69">
        <v>31</v>
      </c>
      <c r="F44" s="371">
        <v>40</v>
      </c>
      <c r="G44" s="372"/>
      <c r="H44" s="373"/>
      <c r="I44" s="371">
        <v>47</v>
      </c>
      <c r="J44" s="372"/>
      <c r="K44" s="373"/>
      <c r="L44" s="371">
        <v>47</v>
      </c>
      <c r="M44" s="372"/>
      <c r="N44" s="373"/>
      <c r="O44" s="371">
        <v>33</v>
      </c>
      <c r="P44" s="372"/>
      <c r="Q44" s="373"/>
      <c r="R44" s="371">
        <v>40</v>
      </c>
      <c r="S44" s="372"/>
      <c r="T44" s="373"/>
      <c r="U44" s="371">
        <v>40</v>
      </c>
      <c r="V44" s="372"/>
      <c r="W44" s="373"/>
      <c r="X44" s="371">
        <v>33</v>
      </c>
      <c r="Y44" s="372"/>
      <c r="Z44" s="373"/>
      <c r="AA44" s="371">
        <v>33</v>
      </c>
      <c r="AB44" s="372"/>
      <c r="AC44" s="373"/>
      <c r="AD44" s="371">
        <v>33</v>
      </c>
      <c r="AE44" s="372"/>
      <c r="AF44" s="373"/>
      <c r="AG44" s="371">
        <v>40</v>
      </c>
      <c r="AH44" s="372"/>
      <c r="AI44" s="373"/>
      <c r="AJ44" s="275">
        <f t="shared" si="4"/>
        <v>457</v>
      </c>
      <c r="AK44" s="275"/>
      <c r="AL44" s="391"/>
      <c r="AM44" s="380">
        <f>ROUNDUP($AJ$44/$AJ$47,1)</f>
        <v>2</v>
      </c>
      <c r="AN44" s="381"/>
      <c r="AO44" s="117"/>
      <c r="AP44" s="117"/>
      <c r="AQ44" s="117"/>
    </row>
    <row r="45" spans="1:43" ht="20.100000000000001" customHeight="1" x14ac:dyDescent="0.4">
      <c r="A45" s="384" t="s">
        <v>224</v>
      </c>
      <c r="B45" s="323"/>
      <c r="C45" s="324"/>
      <c r="D45" s="69">
        <v>1400</v>
      </c>
      <c r="E45" s="69">
        <v>1310</v>
      </c>
      <c r="F45" s="371">
        <v>1400</v>
      </c>
      <c r="G45" s="372"/>
      <c r="H45" s="373"/>
      <c r="I45" s="371">
        <v>1470</v>
      </c>
      <c r="J45" s="372"/>
      <c r="K45" s="373"/>
      <c r="L45" s="371">
        <v>1470</v>
      </c>
      <c r="M45" s="372"/>
      <c r="N45" s="373"/>
      <c r="O45" s="371">
        <v>1330</v>
      </c>
      <c r="P45" s="372"/>
      <c r="Q45" s="373"/>
      <c r="R45" s="371">
        <v>1400</v>
      </c>
      <c r="S45" s="372"/>
      <c r="T45" s="373"/>
      <c r="U45" s="371">
        <v>1400</v>
      </c>
      <c r="V45" s="372"/>
      <c r="W45" s="373"/>
      <c r="X45" s="371">
        <v>1330</v>
      </c>
      <c r="Y45" s="372"/>
      <c r="Z45" s="373"/>
      <c r="AA45" s="371">
        <v>1330</v>
      </c>
      <c r="AB45" s="372"/>
      <c r="AC45" s="373"/>
      <c r="AD45" s="371">
        <v>1330</v>
      </c>
      <c r="AE45" s="372"/>
      <c r="AF45" s="373"/>
      <c r="AG45" s="371">
        <v>1400</v>
      </c>
      <c r="AH45" s="372"/>
      <c r="AI45" s="373"/>
      <c r="AJ45" s="275">
        <f t="shared" si="4"/>
        <v>16570</v>
      </c>
      <c r="AK45" s="275"/>
      <c r="AL45" s="390">
        <f>ROUNDUP(AJ45/$AJ$47,1)</f>
        <v>70</v>
      </c>
      <c r="AM45" s="378"/>
      <c r="AN45" s="379"/>
      <c r="AO45"/>
      <c r="AP45"/>
      <c r="AQ45"/>
    </row>
    <row r="46" spans="1:43" s="118" customFormat="1" ht="20.100000000000001" customHeight="1" x14ac:dyDescent="0.4">
      <c r="A46" s="124"/>
      <c r="B46" s="388" t="s">
        <v>267</v>
      </c>
      <c r="C46" s="389"/>
      <c r="D46" s="69">
        <v>400</v>
      </c>
      <c r="E46" s="69">
        <v>310</v>
      </c>
      <c r="F46" s="371">
        <v>400</v>
      </c>
      <c r="G46" s="372"/>
      <c r="H46" s="373"/>
      <c r="I46" s="371">
        <v>470</v>
      </c>
      <c r="J46" s="372"/>
      <c r="K46" s="373"/>
      <c r="L46" s="371">
        <v>470</v>
      </c>
      <c r="M46" s="372"/>
      <c r="N46" s="373"/>
      <c r="O46" s="371">
        <v>330</v>
      </c>
      <c r="P46" s="372"/>
      <c r="Q46" s="373"/>
      <c r="R46" s="371">
        <v>400</v>
      </c>
      <c r="S46" s="372"/>
      <c r="T46" s="373"/>
      <c r="U46" s="371">
        <v>400</v>
      </c>
      <c r="V46" s="372"/>
      <c r="W46" s="373"/>
      <c r="X46" s="371">
        <v>330</v>
      </c>
      <c r="Y46" s="372"/>
      <c r="Z46" s="373"/>
      <c r="AA46" s="371">
        <v>330</v>
      </c>
      <c r="AB46" s="372"/>
      <c r="AC46" s="373"/>
      <c r="AD46" s="371">
        <v>330</v>
      </c>
      <c r="AE46" s="372"/>
      <c r="AF46" s="373"/>
      <c r="AG46" s="371">
        <v>400</v>
      </c>
      <c r="AH46" s="372"/>
      <c r="AI46" s="373"/>
      <c r="AJ46" s="275">
        <f t="shared" si="4"/>
        <v>4570</v>
      </c>
      <c r="AK46" s="275"/>
      <c r="AL46" s="391"/>
      <c r="AM46" s="380">
        <f>ROUNDUP($AJ$46/$AJ$47,1)</f>
        <v>19.3</v>
      </c>
      <c r="AN46" s="381"/>
      <c r="AO46" s="117"/>
      <c r="AP46" s="117"/>
      <c r="AQ46" s="117"/>
    </row>
    <row r="47" spans="1:43" ht="20.100000000000001" customHeight="1" x14ac:dyDescent="0.4">
      <c r="A47" s="348" t="s">
        <v>214</v>
      </c>
      <c r="B47" s="348"/>
      <c r="C47" s="348"/>
      <c r="D47" s="69">
        <v>20</v>
      </c>
      <c r="E47" s="69">
        <v>19</v>
      </c>
      <c r="F47" s="345">
        <v>20</v>
      </c>
      <c r="G47" s="345"/>
      <c r="H47" s="345"/>
      <c r="I47" s="345">
        <v>21</v>
      </c>
      <c r="J47" s="345"/>
      <c r="K47" s="345"/>
      <c r="L47" s="345">
        <v>21</v>
      </c>
      <c r="M47" s="345"/>
      <c r="N47" s="345"/>
      <c r="O47" s="345">
        <v>19</v>
      </c>
      <c r="P47" s="345"/>
      <c r="Q47" s="345"/>
      <c r="R47" s="345">
        <v>20</v>
      </c>
      <c r="S47" s="345"/>
      <c r="T47" s="345"/>
      <c r="U47" s="345">
        <v>20</v>
      </c>
      <c r="V47" s="345"/>
      <c r="W47" s="345"/>
      <c r="X47" s="345">
        <v>19</v>
      </c>
      <c r="Y47" s="345"/>
      <c r="Z47" s="345"/>
      <c r="AA47" s="345">
        <v>19</v>
      </c>
      <c r="AB47" s="345"/>
      <c r="AC47" s="345"/>
      <c r="AD47" s="345">
        <v>19</v>
      </c>
      <c r="AE47" s="345"/>
      <c r="AF47" s="345"/>
      <c r="AG47" s="345">
        <v>20</v>
      </c>
      <c r="AH47" s="345"/>
      <c r="AI47" s="345"/>
      <c r="AJ47" s="275">
        <f>+SUM(D47:AI47)</f>
        <v>237</v>
      </c>
      <c r="AK47" s="275"/>
      <c r="AL47" s="107"/>
      <c r="AM47" s="378"/>
      <c r="AN47" s="379"/>
      <c r="AO47"/>
      <c r="AP47"/>
      <c r="AQ47"/>
    </row>
    <row r="48" spans="1:43" ht="5.0999999999999996" customHeight="1" x14ac:dyDescent="0.4">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4" t="s">
        <v>170</v>
      </c>
      <c r="B50" s="274"/>
      <c r="C50" s="274" t="s">
        <v>207</v>
      </c>
      <c r="D50" s="274"/>
      <c r="E50" s="292" t="s">
        <v>264</v>
      </c>
      <c r="F50" s="292"/>
      <c r="G50" s="292"/>
      <c r="H50" s="292"/>
      <c r="I50" s="302" t="s">
        <v>269</v>
      </c>
      <c r="J50" s="303"/>
      <c r="K50" s="303"/>
      <c r="L50" s="303"/>
      <c r="M50" s="303"/>
      <c r="N50" s="304"/>
      <c r="O50" s="302" t="s">
        <v>272</v>
      </c>
      <c r="P50" s="303"/>
      <c r="Q50" s="303"/>
      <c r="R50" s="303"/>
      <c r="S50" s="303"/>
      <c r="T50" s="304"/>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92" t="s">
        <v>172</v>
      </c>
      <c r="B51" s="292"/>
      <c r="C51" s="349">
        <f>ROUNDDOWN(IF(AL37&lt;=30,1,1+ROUNDUP((AL37-30)/30,0)),1)</f>
        <v>4</v>
      </c>
      <c r="D51" s="349"/>
      <c r="E51" s="349">
        <f>ROUNDDOWN(AL37/5,1)</f>
        <v>18.399999999999999</v>
      </c>
      <c r="F51" s="349"/>
      <c r="G51" s="349"/>
      <c r="H51" s="349"/>
      <c r="I51" s="392">
        <f>ROUNDDOWN($AL$40/9,1)+ROUNDDOWN(($AL$41-$AM$42)/6,1)+ROUNDDOWN($AM$42/12,1)+ROUNDDOWN(($AL$43-$AM$44)/4,1)+ROUNDDOWN($AM$44/8,1)+ROUNDDOWN(($AL$45-$AM$46)/2.5,1)+ROUNDDOWN($AM$46/5,1)</f>
        <v>26.400000000000002</v>
      </c>
      <c r="J51" s="385"/>
      <c r="K51" s="385"/>
      <c r="L51" s="385"/>
      <c r="M51" s="385"/>
      <c r="N51" s="385"/>
      <c r="O51" s="393">
        <v>1</v>
      </c>
      <c r="P51" s="393"/>
      <c r="Q51" s="393"/>
      <c r="R51" s="393"/>
      <c r="S51" s="393"/>
      <c r="T51" s="393"/>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x14ac:dyDescent="0.4">
      <c r="A54" s="62"/>
      <c r="B54" s="67"/>
      <c r="C54" s="302" t="str">
        <f>IF(VLOOKUP($AK$1,選択肢!$A$1:$J$32,C59,FALSE)=0,"-",VLOOKUP($AK$1,選択肢!$A$1:$J$32,C59,FALSE))</f>
        <v>管理者</v>
      </c>
      <c r="D54" s="303"/>
      <c r="E54" s="301" t="str">
        <f>IF(VLOOKUP($AK$1,選択肢!$A$1:$J$32,E59,FALSE)=0,"-",VLOOKUP($AK$1,選択肢!$A$1:$J$32,E59,FALSE))</f>
        <v>サービス管理責任者</v>
      </c>
      <c r="F54" s="301"/>
      <c r="G54" s="301"/>
      <c r="H54" s="301"/>
      <c r="I54" s="302" t="str">
        <f>IF(VLOOKUP($AK$1,選択肢!$A$1:$J$32,I59,FALSE)=0,"-",VLOOKUP($AK$1,選択肢!$A$1:$J$32,I59,FALSE))</f>
        <v>世話人</v>
      </c>
      <c r="J54" s="303"/>
      <c r="K54" s="303"/>
      <c r="L54" s="303"/>
      <c r="M54" s="303"/>
      <c r="N54" s="304"/>
      <c r="O54" s="302" t="str">
        <f>IF(VLOOKUP($AK$1,選択肢!$A$1:$J$32,O59,FALSE)=0,"-",VLOOKUP($AK$1,選択肢!$A$1:$J$32,O59,FALSE))</f>
        <v>生活支援員</v>
      </c>
      <c r="P54" s="303"/>
      <c r="Q54" s="303"/>
      <c r="R54" s="303"/>
      <c r="S54" s="303"/>
      <c r="T54" s="304"/>
      <c r="U54" s="302" t="str">
        <f>IF(VLOOKUP($AK$1,選択肢!$A$1:$J$32,U59,FALSE)=0,"-",VLOOKUP($AK$1,選択肢!$A$1:$J$32,U59,FALSE))</f>
        <v>夜間支援従事者</v>
      </c>
      <c r="V54" s="303"/>
      <c r="W54" s="303"/>
      <c r="X54" s="303"/>
      <c r="Y54" s="303"/>
      <c r="Z54" s="304"/>
      <c r="AA54" s="302" t="str">
        <f>IF(VLOOKUP($AK$1,選択肢!$A$1:$J$32,AA59,FALSE)=0,"-",VLOOKUP($AK$1,選択肢!$A$1:$J$32,AA59,FALSE))</f>
        <v>-</v>
      </c>
      <c r="AB54" s="303"/>
      <c r="AC54" s="303"/>
      <c r="AD54" s="303"/>
      <c r="AE54" s="303"/>
      <c r="AF54" s="304"/>
      <c r="AG54" s="301" t="str">
        <f>IF(VLOOKUP($AK$1,選択肢!$A$1:$J$32,AG59,FALSE)=0,"-",VLOOKUP($AK$1,選択肢!$A$1:$J$32,AG59,FALSE))</f>
        <v>-</v>
      </c>
      <c r="AH54" s="301"/>
      <c r="AI54" s="301"/>
      <c r="AJ54" s="301"/>
      <c r="AK54" s="301"/>
      <c r="AL54" s="301" t="str">
        <f>IF(VLOOKUP($AK$1,選択肢!$A$1:$J$32,AL59,FALSE)=0,"-",VLOOKUP($AK$1,選択肢!$A$1:$J$32,AL59,FALSE))</f>
        <v>-</v>
      </c>
      <c r="AM54" s="301"/>
      <c r="AN54" s="62"/>
    </row>
    <row r="55" spans="1:40" ht="18" customHeight="1" x14ac:dyDescent="0.4">
      <c r="A55" s="62"/>
      <c r="B55" s="67"/>
      <c r="C55" s="102" t="s">
        <v>190</v>
      </c>
      <c r="D55" s="102" t="s">
        <v>191</v>
      </c>
      <c r="E55" s="101" t="s">
        <v>190</v>
      </c>
      <c r="F55" s="300" t="s">
        <v>191</v>
      </c>
      <c r="G55" s="300"/>
      <c r="H55" s="300"/>
      <c r="I55" s="296" t="s">
        <v>190</v>
      </c>
      <c r="J55" s="297"/>
      <c r="K55" s="298"/>
      <c r="L55" s="296" t="s">
        <v>191</v>
      </c>
      <c r="M55" s="297"/>
      <c r="N55" s="298"/>
      <c r="O55" s="296" t="s">
        <v>190</v>
      </c>
      <c r="P55" s="297"/>
      <c r="Q55" s="298"/>
      <c r="R55" s="296" t="s">
        <v>191</v>
      </c>
      <c r="S55" s="297"/>
      <c r="T55" s="298"/>
      <c r="U55" s="296" t="s">
        <v>190</v>
      </c>
      <c r="V55" s="297"/>
      <c r="W55" s="298"/>
      <c r="X55" s="296" t="s">
        <v>191</v>
      </c>
      <c r="Y55" s="297"/>
      <c r="Z55" s="298"/>
      <c r="AA55" s="296" t="s">
        <v>190</v>
      </c>
      <c r="AB55" s="297"/>
      <c r="AC55" s="298"/>
      <c r="AD55" s="296" t="s">
        <v>191</v>
      </c>
      <c r="AE55" s="297"/>
      <c r="AF55" s="298"/>
      <c r="AG55" s="296" t="s">
        <v>190</v>
      </c>
      <c r="AH55" s="297"/>
      <c r="AI55" s="298"/>
      <c r="AJ55" s="296" t="s">
        <v>191</v>
      </c>
      <c r="AK55" s="298"/>
      <c r="AL55" s="101" t="s">
        <v>27</v>
      </c>
      <c r="AM55" s="101" t="s">
        <v>216</v>
      </c>
      <c r="AN55" s="62"/>
    </row>
    <row r="56" spans="1:40" ht="18" customHeight="1" x14ac:dyDescent="0.4">
      <c r="A56" s="62"/>
      <c r="B56" s="75" t="s">
        <v>192</v>
      </c>
      <c r="C56" s="101">
        <f>COUNTIFS($B$11:$B$30,C$54,$C$11:$C$30,"A",$E$11:$E$30,"*")</f>
        <v>1</v>
      </c>
      <c r="D56" s="101">
        <f>COUNTIFS($B$11:$B$30,C$54,$C$11:$C$30,"B",$E$11:$E$30,"*")</f>
        <v>0</v>
      </c>
      <c r="E56" s="101">
        <f>COUNTIFS($B$11:$B$30,E$54,$C$11:$C$30,"A",$E$11:$E$30,"*")</f>
        <v>0</v>
      </c>
      <c r="F56" s="296">
        <f>COUNTIFS($B$11:$B$30,E$54,$C$11:$C$30,"B",$E$11:$E$30,"*")</f>
        <v>1</v>
      </c>
      <c r="G56" s="297"/>
      <c r="H56" s="298"/>
      <c r="I56" s="296">
        <f>COUNTIFS($B$11:$B$30,I$54,$C$11:$C$30,"A",$E$11:$E$30,"*")</f>
        <v>0</v>
      </c>
      <c r="J56" s="297"/>
      <c r="K56" s="298"/>
      <c r="L56" s="296">
        <f>COUNTIFS($B$11:$B$30,I$54,$C$11:$C$30,"B",$E$11:$E$30,"*")</f>
        <v>0</v>
      </c>
      <c r="M56" s="297"/>
      <c r="N56" s="298"/>
      <c r="O56" s="296">
        <f>COUNTIFS($B$11:$B$30,O$54,$C$11:$C$30,"A",$E$11:$E$30,"*")</f>
        <v>0</v>
      </c>
      <c r="P56" s="297"/>
      <c r="Q56" s="298"/>
      <c r="R56" s="296">
        <f>COUNTIFS($B$11:$B$30,O$54,$C$11:$C$30,"B",$E$11:$E$30,"*")</f>
        <v>0</v>
      </c>
      <c r="S56" s="297"/>
      <c r="T56" s="298"/>
      <c r="U56" s="296">
        <f>COUNTIFS($B$11:$B$30,U$54,$C$11:$C$30,"A",$E$11:$E$30,"*")</f>
        <v>0</v>
      </c>
      <c r="V56" s="297"/>
      <c r="W56" s="298"/>
      <c r="X56" s="296">
        <f>COUNTIFS($B$11:$B$30,U$54,$C$11:$C$30,"B",$E$11:$E$30,"*")</f>
        <v>0</v>
      </c>
      <c r="Y56" s="297"/>
      <c r="Z56" s="298"/>
      <c r="AA56" s="296">
        <f>COUNTIFS($B$11:$B$30,AA$54,$C$11:$C$30,"A",$E$11:$E$30,"*")</f>
        <v>0</v>
      </c>
      <c r="AB56" s="297"/>
      <c r="AC56" s="298"/>
      <c r="AD56" s="296">
        <f>COUNTIFS($B$11:$B$30,AA$54,$C$11:$C$30,"B",$E$11:$E$30,"*")</f>
        <v>0</v>
      </c>
      <c r="AE56" s="297"/>
      <c r="AF56" s="298"/>
      <c r="AG56" s="296">
        <f>COUNTIFS($B$11:$B$30,AG$54,$C$11:$C$30,"A",$E$11:$E$30,"*")</f>
        <v>0</v>
      </c>
      <c r="AH56" s="297"/>
      <c r="AI56" s="298"/>
      <c r="AJ56" s="296">
        <f>COUNTIFS($B$11:$B$30,AG$54,$C$11:$C$30,"B",$E$11:$E$30,"*")</f>
        <v>0</v>
      </c>
      <c r="AK56" s="298"/>
      <c r="AL56" s="101">
        <f>COUNTIFS($B$11:$B$30,AL$54,$C$11:$C$30,"A",$E$11:$E$30,"*")</f>
        <v>0</v>
      </c>
      <c r="AM56" s="101">
        <f>COUNTIFS($B$11:$B$30,AL$54,$C$11:$C$30,"B",$E$11:$E$30,"*")</f>
        <v>0</v>
      </c>
      <c r="AN56" s="62"/>
    </row>
    <row r="57" spans="1:40" ht="18" customHeight="1" x14ac:dyDescent="0.4">
      <c r="A57" s="62"/>
      <c r="B57" s="82" t="s">
        <v>193</v>
      </c>
      <c r="C57" s="113"/>
      <c r="D57" s="113"/>
      <c r="E57" s="101">
        <f>COUNTIFS($B$11:$B$30,E$54,$C$11:$C$30,"C",$E$11:$E$30,"*")</f>
        <v>0</v>
      </c>
      <c r="F57" s="296">
        <f>COUNTIFS($B$11:$B$30,E$54,$C$11:$C$30,"D",$E$11:$E$30,"*")</f>
        <v>0</v>
      </c>
      <c r="G57" s="297"/>
      <c r="H57" s="298"/>
      <c r="I57" s="296">
        <f>COUNTIFS($B$11:$B$30,I$54,$C$11:$C$30,"C",$E$11:$E$30,"*")</f>
        <v>1</v>
      </c>
      <c r="J57" s="297"/>
      <c r="K57" s="298"/>
      <c r="L57" s="296">
        <f>COUNTIFS($B$11:$B$30,I$54,$C$11:$C$30,"D",$E$11:$E$30,"*")</f>
        <v>1</v>
      </c>
      <c r="M57" s="297"/>
      <c r="N57" s="298"/>
      <c r="O57" s="296">
        <f>COUNTIFS($B$11:$B$30,O$54,$C$11:$C$30,"C",$E$11:$E$30,"*")</f>
        <v>0</v>
      </c>
      <c r="P57" s="297"/>
      <c r="Q57" s="298"/>
      <c r="R57" s="296">
        <f>COUNTIFS($B$11:$B$30,O$54,$C$11:$C$30,"D",$E$11:$E$30,"*")</f>
        <v>0</v>
      </c>
      <c r="S57" s="297"/>
      <c r="T57" s="298"/>
      <c r="U57" s="296">
        <f>COUNTIFS($B$11:$B$30,U$54,$C$11:$C$30,"C",$E$11:$E$30,"*")</f>
        <v>0</v>
      </c>
      <c r="V57" s="297"/>
      <c r="W57" s="298"/>
      <c r="X57" s="296">
        <f>COUNTIFS($B$11:$B$30,U$54,$C$11:$C$30,"D",$E$11:$E$30,"*")</f>
        <v>0</v>
      </c>
      <c r="Y57" s="297"/>
      <c r="Z57" s="298"/>
      <c r="AA57" s="296">
        <f>COUNTIFS($B$11:$B$30,AA$54,$C$11:$C$30,"C",$E$11:$E$30,"*")</f>
        <v>0</v>
      </c>
      <c r="AB57" s="297"/>
      <c r="AC57" s="298"/>
      <c r="AD57" s="296">
        <f>COUNTIFS($B$11:$B$30,AA$54,$C$11:$C$30,"D",$E$11:$E$30,"*")</f>
        <v>0</v>
      </c>
      <c r="AE57" s="297"/>
      <c r="AF57" s="298"/>
      <c r="AG57" s="296">
        <f>COUNTIFS($B$11:$B$30,AG$54,$C$11:$C$30,"C",$E$11:$E$30,"*")</f>
        <v>0</v>
      </c>
      <c r="AH57" s="297"/>
      <c r="AI57" s="298"/>
      <c r="AJ57" s="296">
        <f>COUNTIFS($B$11:$B$30,AG$54,$C$11:$C$30,"D",$E$11:$E$30,"*")</f>
        <v>0</v>
      </c>
      <c r="AK57" s="298"/>
      <c r="AL57" s="101">
        <f>COUNTIFS($B$11:$B$30,AL$54,$C$11:$C$30,"C",$E$11:$E$30,"*")</f>
        <v>0</v>
      </c>
      <c r="AM57" s="101">
        <f>COUNTIFS($B$11:$B$30,AL$54,$C$11:$C$30,"D",$E$11:$E$30,"*")</f>
        <v>0</v>
      </c>
      <c r="AN57" s="62"/>
    </row>
    <row r="58" spans="1:40" ht="24.95" customHeight="1" x14ac:dyDescent="0.4">
      <c r="A58" s="62"/>
      <c r="B58" s="82" t="s">
        <v>194</v>
      </c>
      <c r="C58" s="386"/>
      <c r="D58" s="387"/>
      <c r="E58" s="302">
        <f>IF($AK$3="４週",SUMIFS($AK$11:$AK$30,$B$11:$B$30,E54)/4/$AH$5,IF($AK$3="歴月",SUMIFS($AK$11:$AK$30,$B$11:$B$30,E54)/$AL$5,"記載する期間を選択してください"))</f>
        <v>0</v>
      </c>
      <c r="F58" s="303"/>
      <c r="G58" s="303"/>
      <c r="H58" s="304"/>
      <c r="I58" s="302">
        <f>IF($AK$3="４週",SUMIFS($AK$11:$AK$30,$B$11:$B$30,I54)/4/$AH$5,IF($AK$3="歴月",SUMIFS($AK$11:$AK$30,$B$11:$B$30,I54)/$AL$5,"記載する期間を選択してください"))</f>
        <v>0</v>
      </c>
      <c r="J58" s="303"/>
      <c r="K58" s="303"/>
      <c r="L58" s="303"/>
      <c r="M58" s="303"/>
      <c r="N58" s="304"/>
      <c r="O58" s="302">
        <f>IF($AK$3="４週",SUMIFS($AK$11:$AK$30,$B$11:$B$30,O54)/4/$AH$5,IF($AK$3="歴月",SUMIFS($AK$11:$AK$30,$B$11:$B$30,O54)/$AL$5,"記載する期間を選択してください"))</f>
        <v>0</v>
      </c>
      <c r="P58" s="303"/>
      <c r="Q58" s="303"/>
      <c r="R58" s="303"/>
      <c r="S58" s="303"/>
      <c r="T58" s="304"/>
      <c r="U58" s="394"/>
      <c r="V58" s="395"/>
      <c r="W58" s="395"/>
      <c r="X58" s="395"/>
      <c r="Y58" s="395"/>
      <c r="Z58" s="396"/>
      <c r="AA58" s="302">
        <f>IF($AK$3="４週",SUMIFS($AK$11:$AK$30,$B$11:$B$30,AA54)/4/$AH$5,IF($AK$3="歴月",SUMIFS($AK$11:$AK$30,$B$11:$B$30,AA54)/$AL$5,"記載する期間を選択してください"))</f>
        <v>0</v>
      </c>
      <c r="AB58" s="303"/>
      <c r="AC58" s="303"/>
      <c r="AD58" s="303"/>
      <c r="AE58" s="303"/>
      <c r="AF58" s="304"/>
      <c r="AG58" s="302">
        <f>IF($AK$3="４週",SUMIFS($AK$11:$AK$30,$B$11:$B$30,AG54)/4/$AH$5,IF($AK$3="歴月",SUMIFS($AK$11:$AK$30,$B$11:$B$30,AG54)/$AL$5,"記載する期間を選択してください"))</f>
        <v>0</v>
      </c>
      <c r="AH58" s="303"/>
      <c r="AI58" s="303"/>
      <c r="AJ58" s="303"/>
      <c r="AK58" s="304"/>
      <c r="AL58" s="302">
        <f>IF($AK$3="４週",SUMIFS($AK$11:$AK$30,$B$11:$B$30,AL54)/4/$AH$5,IF($AK$3="歴月",SUMIFS($AK$11:$AK$30,$B$11:$B$30,AL54)/$AL$5,"記載する期間を選択してください"))</f>
        <v>0</v>
      </c>
      <c r="AM58" s="304"/>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123</v>
      </c>
      <c r="B65" s="94"/>
      <c r="C65" s="60"/>
      <c r="D65" s="60"/>
      <c r="E65" s="60"/>
      <c r="F65" s="60"/>
      <c r="G65" s="60"/>
    </row>
    <row r="66" spans="1:7" ht="15" customHeight="1" x14ac:dyDescent="0.4">
      <c r="A66" s="60" t="s">
        <v>124</v>
      </c>
      <c r="B66" s="94"/>
      <c r="C66" s="60"/>
      <c r="D66" s="60"/>
      <c r="E66" s="60"/>
      <c r="F66" s="60"/>
      <c r="G66" s="60"/>
    </row>
    <row r="67" spans="1:7" ht="15" customHeight="1" x14ac:dyDescent="0.4">
      <c r="A67" s="60"/>
      <c r="B67" s="75" t="s">
        <v>125</v>
      </c>
      <c r="C67" s="274" t="s">
        <v>126</v>
      </c>
      <c r="D67" s="274"/>
      <c r="E67" s="274"/>
      <c r="F67" s="60"/>
      <c r="G67" s="60"/>
    </row>
    <row r="68" spans="1:7" ht="15" customHeight="1" x14ac:dyDescent="0.4">
      <c r="A68" s="60"/>
      <c r="B68" s="97" t="s">
        <v>127</v>
      </c>
      <c r="C68" s="275" t="s">
        <v>128</v>
      </c>
      <c r="D68" s="275"/>
      <c r="E68" s="275"/>
      <c r="F68" s="60"/>
      <c r="G68" s="60"/>
    </row>
    <row r="69" spans="1:7" ht="15" customHeight="1" x14ac:dyDescent="0.4">
      <c r="A69" s="60"/>
      <c r="B69" s="97" t="s">
        <v>129</v>
      </c>
      <c r="C69" s="275" t="s">
        <v>130</v>
      </c>
      <c r="D69" s="275"/>
      <c r="E69" s="275"/>
      <c r="F69" s="60"/>
      <c r="G69" s="60"/>
    </row>
    <row r="70" spans="1:7" ht="15" customHeight="1" x14ac:dyDescent="0.4">
      <c r="A70" s="60"/>
      <c r="B70" s="97" t="s">
        <v>131</v>
      </c>
      <c r="C70" s="275" t="s">
        <v>132</v>
      </c>
      <c r="D70" s="275"/>
      <c r="E70" s="275"/>
      <c r="F70" s="60"/>
      <c r="G70" s="60"/>
    </row>
    <row r="71" spans="1:7" ht="15" customHeight="1" x14ac:dyDescent="0.4">
      <c r="A71" s="60"/>
      <c r="B71" s="97" t="s">
        <v>133</v>
      </c>
      <c r="C71" s="275" t="s">
        <v>134</v>
      </c>
      <c r="D71" s="275"/>
      <c r="E71" s="275"/>
      <c r="F71" s="60"/>
      <c r="G71" s="60"/>
    </row>
    <row r="72" spans="1:7" ht="15" customHeight="1" x14ac:dyDescent="0.4">
      <c r="A72" s="60"/>
      <c r="B72" s="60" t="s">
        <v>135</v>
      </c>
      <c r="C72" s="60"/>
      <c r="D72" s="60"/>
      <c r="E72" s="60"/>
      <c r="F72" s="60"/>
      <c r="G72" s="60"/>
    </row>
    <row r="73" spans="1:7" ht="15" customHeight="1" x14ac:dyDescent="0.4">
      <c r="A73" s="60"/>
      <c r="B73" s="60" t="s">
        <v>136</v>
      </c>
      <c r="C73" s="60"/>
      <c r="D73" s="60"/>
      <c r="E73" s="60"/>
      <c r="F73" s="60"/>
      <c r="G73" s="60"/>
    </row>
    <row r="74" spans="1:7" ht="15" customHeight="1" x14ac:dyDescent="0.4">
      <c r="A74" s="60"/>
      <c r="B74" s="60" t="s">
        <v>137</v>
      </c>
      <c r="C74" s="60"/>
      <c r="D74" s="60"/>
      <c r="E74" s="60"/>
      <c r="F74" s="60"/>
      <c r="G74" s="60"/>
    </row>
    <row r="75" spans="1:7" ht="15" customHeight="1" x14ac:dyDescent="0.4">
      <c r="A75" s="60" t="s">
        <v>138</v>
      </c>
      <c r="B75" s="94"/>
      <c r="C75" s="60"/>
      <c r="D75" s="60"/>
      <c r="E75" s="60"/>
      <c r="F75" s="60"/>
      <c r="G75" s="60"/>
    </row>
    <row r="76" spans="1:7" ht="15" customHeight="1" x14ac:dyDescent="0.4">
      <c r="A76" s="60" t="s">
        <v>240</v>
      </c>
      <c r="B76" s="94"/>
      <c r="C76" s="60"/>
      <c r="D76" s="60"/>
      <c r="E76" s="60"/>
      <c r="F76" s="60"/>
      <c r="G76" s="60"/>
    </row>
    <row r="77" spans="1:7" ht="15" customHeight="1" x14ac:dyDescent="0.4">
      <c r="A77" s="60" t="s">
        <v>140</v>
      </c>
      <c r="B77" s="94"/>
      <c r="C77" s="60"/>
      <c r="D77" s="60"/>
      <c r="E77" s="60"/>
      <c r="F77" s="60"/>
      <c r="G77" s="60"/>
    </row>
    <row r="78" spans="1:7" ht="15" customHeight="1" x14ac:dyDescent="0.4">
      <c r="A78" s="60" t="s">
        <v>141</v>
      </c>
      <c r="B78" s="94"/>
      <c r="C78" s="60"/>
      <c r="D78" s="60"/>
      <c r="E78" s="60"/>
      <c r="F78" s="60"/>
      <c r="G78" s="60"/>
    </row>
    <row r="79" spans="1:7" ht="15" customHeight="1" x14ac:dyDescent="0.4">
      <c r="A79" s="60" t="s">
        <v>142</v>
      </c>
      <c r="B79" s="94"/>
      <c r="C79" s="60"/>
      <c r="D79" s="60"/>
      <c r="E79" s="60"/>
      <c r="F79" s="60"/>
      <c r="G79" s="60"/>
    </row>
    <row r="80" spans="1:7" ht="15" customHeight="1" x14ac:dyDescent="0.4">
      <c r="A80" s="60" t="s">
        <v>143</v>
      </c>
      <c r="B80" s="94"/>
      <c r="C80" s="60"/>
      <c r="D80" s="60"/>
      <c r="E80" s="60"/>
      <c r="F80" s="60"/>
      <c r="G80" s="60"/>
    </row>
    <row r="81" spans="1:7" ht="15" customHeight="1" x14ac:dyDescent="0.4">
      <c r="A81" s="60"/>
      <c r="B81" s="60" t="s">
        <v>144</v>
      </c>
      <c r="C81" s="60"/>
      <c r="D81" s="60"/>
      <c r="E81" s="60"/>
      <c r="F81" s="60"/>
      <c r="G81" s="60"/>
    </row>
    <row r="82" spans="1:7" ht="15" customHeight="1" x14ac:dyDescent="0.4">
      <c r="A82" s="60"/>
      <c r="B82" s="60" t="s">
        <v>145</v>
      </c>
      <c r="C82" s="60"/>
      <c r="D82" s="60"/>
      <c r="E82" s="60"/>
      <c r="F82" s="60"/>
      <c r="G82" s="60"/>
    </row>
    <row r="83" spans="1:7" ht="15" customHeight="1" x14ac:dyDescent="0.4">
      <c r="A83" s="60" t="s">
        <v>146</v>
      </c>
      <c r="B83" s="94"/>
      <c r="C83" s="60"/>
      <c r="D83" s="60"/>
      <c r="E83" s="60"/>
      <c r="F83" s="60"/>
      <c r="G83" s="60"/>
    </row>
    <row r="84" spans="1:7" ht="15" customHeight="1" x14ac:dyDescent="0.4">
      <c r="A84" s="60" t="s">
        <v>147</v>
      </c>
      <c r="B84" s="94"/>
      <c r="C84" s="60"/>
      <c r="D84" s="60"/>
      <c r="E84" s="60"/>
      <c r="F84" s="60"/>
      <c r="G84" s="60"/>
    </row>
    <row r="85" spans="1:7" ht="15" customHeight="1" x14ac:dyDescent="0.4">
      <c r="A85" s="60" t="s">
        <v>148</v>
      </c>
      <c r="B85" s="94"/>
      <c r="C85" s="60"/>
      <c r="D85" s="60"/>
      <c r="E85" s="60"/>
      <c r="F85" s="60"/>
      <c r="G85" s="60"/>
    </row>
    <row r="86" spans="1:7" ht="15" customHeight="1" x14ac:dyDescent="0.4">
      <c r="A86" s="60" t="s">
        <v>149</v>
      </c>
      <c r="B86" s="94"/>
      <c r="C86" s="60"/>
      <c r="D86" s="60"/>
      <c r="E86" s="60"/>
      <c r="F86" s="60"/>
      <c r="G86" s="60"/>
    </row>
    <row r="87" spans="1:7" ht="15" customHeight="1" x14ac:dyDescent="0.4">
      <c r="A87" s="60" t="s">
        <v>150</v>
      </c>
      <c r="B87" s="94"/>
      <c r="C87" s="60"/>
      <c r="D87" s="60"/>
      <c r="E87" s="60"/>
      <c r="F87" s="60"/>
      <c r="G87" s="60"/>
    </row>
    <row r="88" spans="1:7" ht="15" customHeight="1" x14ac:dyDescent="0.4">
      <c r="A88" s="60" t="s">
        <v>151</v>
      </c>
      <c r="B88" s="94"/>
      <c r="C88" s="60"/>
      <c r="D88" s="60"/>
      <c r="E88" s="60"/>
      <c r="F88" s="60"/>
      <c r="G88" s="60"/>
    </row>
    <row r="89" spans="1:7" ht="15" customHeight="1" x14ac:dyDescent="0.4">
      <c r="A89" s="60" t="s">
        <v>152</v>
      </c>
      <c r="B89" s="94"/>
      <c r="C89" s="60"/>
      <c r="D89" s="60"/>
      <c r="E89" s="60"/>
      <c r="F89" s="60"/>
      <c r="G89" s="60"/>
    </row>
    <row r="90" spans="1:7" ht="15" customHeight="1" x14ac:dyDescent="0.4">
      <c r="A90" s="60" t="s">
        <v>153</v>
      </c>
      <c r="B90" s="94"/>
      <c r="C90" s="60"/>
      <c r="D90" s="60"/>
      <c r="E90" s="60"/>
      <c r="F90" s="60"/>
      <c r="G90" s="60"/>
    </row>
  </sheetData>
  <mergeCells count="267">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F18" sqref="F11:AJ18"/>
    </sheetView>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t="s">
        <v>209</v>
      </c>
      <c r="C15" s="83" t="s">
        <v>127</v>
      </c>
      <c r="D15" s="104"/>
      <c r="E15" s="105" t="s">
        <v>274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275</v>
      </c>
      <c r="B36" s="67"/>
      <c r="C36" s="67"/>
      <c r="D36" s="67"/>
      <c r="E36" s="67"/>
      <c r="F36" s="67"/>
      <c r="G36" s="60"/>
      <c r="H36" s="60"/>
      <c r="I36" s="60"/>
      <c r="J36" s="60"/>
      <c r="K36" s="60"/>
      <c r="L36" s="60"/>
      <c r="M36" s="60"/>
      <c r="N36" s="60"/>
      <c r="O36" s="60"/>
      <c r="AM36" s="67"/>
      <c r="AN36" s="62"/>
    </row>
    <row r="37" spans="1:43" ht="24.95" customHeight="1" x14ac:dyDescent="0.4">
      <c r="A37"/>
      <c r="B37" s="280" t="s">
        <v>276</v>
      </c>
      <c r="C37" s="282"/>
      <c r="D37" s="280" t="s">
        <v>277</v>
      </c>
      <c r="E37" s="282"/>
      <c r="F37" s="399" t="s">
        <v>278</v>
      </c>
      <c r="G37" s="400"/>
      <c r="H37" s="400"/>
      <c r="I37" s="400"/>
      <c r="J37" s="400"/>
      <c r="K37" s="401"/>
      <c r="L37" s="399" t="s">
        <v>279</v>
      </c>
      <c r="M37" s="400"/>
      <c r="N37" s="400"/>
      <c r="O37" s="400"/>
      <c r="P37" s="400"/>
      <c r="Q37" s="401"/>
      <c r="R37" s="399" t="s">
        <v>280</v>
      </c>
      <c r="S37" s="400"/>
      <c r="T37" s="400"/>
      <c r="U37" s="400"/>
      <c r="V37" s="400"/>
      <c r="W37" s="401"/>
      <c r="X37" s="399" t="s">
        <v>281</v>
      </c>
      <c r="Y37" s="400"/>
      <c r="Z37" s="400"/>
      <c r="AA37" s="400"/>
      <c r="AB37" s="400"/>
      <c r="AC37" s="401"/>
      <c r="AD37"/>
      <c r="AE37"/>
      <c r="AF37"/>
      <c r="AG37"/>
      <c r="AH37"/>
      <c r="AI37"/>
      <c r="AJ37"/>
      <c r="AK37"/>
      <c r="AL37"/>
      <c r="AM37"/>
      <c r="AN37"/>
      <c r="AO37"/>
      <c r="AP37"/>
      <c r="AQ37"/>
    </row>
    <row r="38" spans="1:43" ht="18" customHeight="1" x14ac:dyDescent="0.4">
      <c r="A38"/>
      <c r="B38" s="280" t="s">
        <v>282</v>
      </c>
      <c r="C38" s="282"/>
      <c r="D38" s="402" t="s">
        <v>174</v>
      </c>
      <c r="E38" s="404"/>
      <c r="F38" s="402" t="s">
        <v>174</v>
      </c>
      <c r="G38" s="403"/>
      <c r="H38" s="403"/>
      <c r="I38" s="403"/>
      <c r="J38" s="403"/>
      <c r="K38" s="404"/>
      <c r="L38" s="402"/>
      <c r="M38" s="403"/>
      <c r="N38" s="403"/>
      <c r="O38" s="403"/>
      <c r="P38" s="403"/>
      <c r="Q38" s="404"/>
      <c r="R38" s="402"/>
      <c r="S38" s="403"/>
      <c r="T38" s="403"/>
      <c r="U38" s="403"/>
      <c r="V38" s="403"/>
      <c r="W38" s="404"/>
      <c r="X38" s="402"/>
      <c r="Y38" s="403"/>
      <c r="Z38" s="403"/>
      <c r="AA38" s="403"/>
      <c r="AB38" s="403"/>
      <c r="AC38" s="404"/>
      <c r="AD38"/>
      <c r="AE38"/>
      <c r="AF38"/>
      <c r="AG38"/>
      <c r="AH38"/>
      <c r="AI38"/>
      <c r="AJ38"/>
      <c r="AK38"/>
      <c r="AL38"/>
      <c r="AM38"/>
      <c r="AN38"/>
      <c r="AO38"/>
      <c r="AP38"/>
      <c r="AQ38"/>
    </row>
    <row r="39" spans="1:43" ht="24.95" customHeight="1" x14ac:dyDescent="0.4">
      <c r="A39"/>
      <c r="B39" s="292" t="s">
        <v>283</v>
      </c>
      <c r="C39" s="292"/>
      <c r="D39" s="397"/>
      <c r="E39" s="397"/>
      <c r="F39" s="398">
        <v>20</v>
      </c>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c r="AE39"/>
      <c r="AF39"/>
      <c r="AG39"/>
      <c r="AH39"/>
      <c r="AI39"/>
      <c r="AJ39"/>
      <c r="AK39"/>
      <c r="AL39"/>
      <c r="AM39"/>
      <c r="AN39"/>
      <c r="AO39"/>
      <c r="AP39"/>
      <c r="AQ39"/>
    </row>
    <row r="40" spans="1:43" ht="5.0999999999999996" customHeight="1" x14ac:dyDescent="0.4">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x14ac:dyDescent="0.4">
      <c r="A41" s="68" t="s">
        <v>284</v>
      </c>
      <c r="B41" s="67"/>
      <c r="C41" s="67"/>
      <c r="D41" s="67"/>
      <c r="E41" s="67"/>
      <c r="F41" s="67"/>
      <c r="G41" s="60"/>
      <c r="H41" s="60"/>
      <c r="I41" s="60"/>
      <c r="J41" s="60"/>
      <c r="K41" s="60"/>
      <c r="L41" s="60"/>
      <c r="M41" s="60"/>
      <c r="N41" s="60"/>
      <c r="O41" s="60"/>
      <c r="AM41" s="67"/>
      <c r="AN41" s="62"/>
    </row>
    <row r="42" spans="1:43" ht="24.95" customHeight="1" x14ac:dyDescent="0.4">
      <c r="A42" s="274"/>
      <c r="B42" s="274"/>
      <c r="C42" s="274"/>
      <c r="D42" s="98">
        <v>4</v>
      </c>
      <c r="E42" s="98">
        <v>5</v>
      </c>
      <c r="F42" s="344">
        <v>6</v>
      </c>
      <c r="G42" s="344"/>
      <c r="H42" s="344"/>
      <c r="I42" s="344">
        <v>7</v>
      </c>
      <c r="J42" s="344"/>
      <c r="K42" s="344"/>
      <c r="L42" s="344">
        <v>8</v>
      </c>
      <c r="M42" s="344"/>
      <c r="N42" s="344"/>
      <c r="O42" s="344">
        <v>9</v>
      </c>
      <c r="P42" s="344"/>
      <c r="Q42" s="344"/>
      <c r="R42" s="344">
        <v>10</v>
      </c>
      <c r="S42" s="344"/>
      <c r="T42" s="344"/>
      <c r="U42" s="344">
        <v>11</v>
      </c>
      <c r="V42" s="344"/>
      <c r="W42" s="344"/>
      <c r="X42" s="344">
        <v>12</v>
      </c>
      <c r="Y42" s="344"/>
      <c r="Z42" s="344"/>
      <c r="AA42" s="344">
        <v>1</v>
      </c>
      <c r="AB42" s="344"/>
      <c r="AC42" s="344"/>
      <c r="AD42" s="344">
        <v>2</v>
      </c>
      <c r="AE42" s="344"/>
      <c r="AF42" s="344"/>
      <c r="AG42" s="344">
        <v>3</v>
      </c>
      <c r="AH42" s="344"/>
      <c r="AI42" s="344"/>
      <c r="AJ42" s="274" t="s">
        <v>211</v>
      </c>
      <c r="AK42" s="274"/>
      <c r="AL42" s="82" t="s">
        <v>212</v>
      </c>
      <c r="AM42" s="82" t="s">
        <v>218</v>
      </c>
      <c r="AN42"/>
      <c r="AO42"/>
      <c r="AP42"/>
      <c r="AQ42"/>
    </row>
    <row r="43" spans="1:43" ht="18" customHeight="1" x14ac:dyDescent="0.4">
      <c r="A43" s="348" t="s">
        <v>219</v>
      </c>
      <c r="B43" s="348"/>
      <c r="C43" s="348"/>
      <c r="D43" s="72">
        <f>SUM(D44:D48)</f>
        <v>1840</v>
      </c>
      <c r="E43" s="72">
        <f>SUM(E44:E48)</f>
        <v>1728</v>
      </c>
      <c r="F43" s="349">
        <f>SUM(F44:H48)</f>
        <v>1840</v>
      </c>
      <c r="G43" s="349"/>
      <c r="H43" s="349"/>
      <c r="I43" s="349">
        <f>SUM(I44:K48)</f>
        <v>1932</v>
      </c>
      <c r="J43" s="349"/>
      <c r="K43" s="349"/>
      <c r="L43" s="349">
        <f>SUM(L44:N48)</f>
        <v>1932</v>
      </c>
      <c r="M43" s="349"/>
      <c r="N43" s="349"/>
      <c r="O43" s="349">
        <f>SUM(O44:Q48)</f>
        <v>1748</v>
      </c>
      <c r="P43" s="349"/>
      <c r="Q43" s="349"/>
      <c r="R43" s="349">
        <f>SUM(R44:T48)</f>
        <v>1840</v>
      </c>
      <c r="S43" s="349"/>
      <c r="T43" s="349"/>
      <c r="U43" s="349">
        <f>SUM(U44:W48)</f>
        <v>1840</v>
      </c>
      <c r="V43" s="349"/>
      <c r="W43" s="349"/>
      <c r="X43" s="349">
        <f>SUM(X44:Z48)</f>
        <v>1748</v>
      </c>
      <c r="Y43" s="349"/>
      <c r="Z43" s="349"/>
      <c r="AA43" s="349">
        <f>SUM(AA44:AC48)</f>
        <v>1748</v>
      </c>
      <c r="AB43" s="349"/>
      <c r="AC43" s="349"/>
      <c r="AD43" s="349">
        <f>SUM(AD44:AF48)</f>
        <v>1748</v>
      </c>
      <c r="AE43" s="349"/>
      <c r="AF43" s="349"/>
      <c r="AG43" s="349">
        <f>SUM(AG44:AI48)</f>
        <v>1840</v>
      </c>
      <c r="AH43" s="349"/>
      <c r="AI43" s="349"/>
      <c r="AJ43" s="275">
        <f t="shared" ref="AJ43:AJ48" si="3">SUM(D43:AI43)</f>
        <v>21784</v>
      </c>
      <c r="AK43" s="275"/>
      <c r="AL43" s="346">
        <f>ROUNDUP(((AJ43-AJ49-AJ50)+AJ49*0.5+AJ50*0.75)/AJ51,1)</f>
        <v>84.199999999999989</v>
      </c>
      <c r="AM43" s="346">
        <f>ROUND((2*AJ44+3*AJ45+4*AJ46+5*AJ47+6*AJ48)/AJ43,1)</f>
        <v>4.7</v>
      </c>
      <c r="AN43"/>
      <c r="AO43"/>
      <c r="AP43"/>
      <c r="AQ43"/>
    </row>
    <row r="44" spans="1:43" ht="18" customHeight="1" x14ac:dyDescent="0.4">
      <c r="A44" s="322" t="s">
        <v>220</v>
      </c>
      <c r="B44" s="323"/>
      <c r="C44" s="324"/>
      <c r="D44" s="69">
        <v>100</v>
      </c>
      <c r="E44" s="69">
        <v>95</v>
      </c>
      <c r="F44" s="345">
        <v>100</v>
      </c>
      <c r="G44" s="345"/>
      <c r="H44" s="345"/>
      <c r="I44" s="345">
        <v>105</v>
      </c>
      <c r="J44" s="345"/>
      <c r="K44" s="345"/>
      <c r="L44" s="345">
        <v>105</v>
      </c>
      <c r="M44" s="345"/>
      <c r="N44" s="345"/>
      <c r="O44" s="345">
        <v>95</v>
      </c>
      <c r="P44" s="345"/>
      <c r="Q44" s="345"/>
      <c r="R44" s="345">
        <v>100</v>
      </c>
      <c r="S44" s="345"/>
      <c r="T44" s="345"/>
      <c r="U44" s="345">
        <v>100</v>
      </c>
      <c r="V44" s="345"/>
      <c r="W44" s="345"/>
      <c r="X44" s="345">
        <v>95</v>
      </c>
      <c r="Y44" s="345"/>
      <c r="Z44" s="345"/>
      <c r="AA44" s="345">
        <v>95</v>
      </c>
      <c r="AB44" s="345"/>
      <c r="AC44" s="345"/>
      <c r="AD44" s="345">
        <v>95</v>
      </c>
      <c r="AE44" s="345"/>
      <c r="AF44" s="345"/>
      <c r="AG44" s="345">
        <v>100</v>
      </c>
      <c r="AH44" s="345"/>
      <c r="AI44" s="345"/>
      <c r="AJ44" s="275">
        <f t="shared" si="3"/>
        <v>1185</v>
      </c>
      <c r="AK44" s="275"/>
      <c r="AL44" s="355"/>
      <c r="AM44" s="355"/>
      <c r="AN44"/>
      <c r="AO44"/>
      <c r="AP44"/>
      <c r="AQ44"/>
    </row>
    <row r="45" spans="1:43" ht="18" customHeight="1" x14ac:dyDescent="0.4">
      <c r="A45" s="322" t="s">
        <v>221</v>
      </c>
      <c r="B45" s="323"/>
      <c r="C45" s="324"/>
      <c r="D45" s="69">
        <v>100</v>
      </c>
      <c r="E45" s="69">
        <v>95</v>
      </c>
      <c r="F45" s="345">
        <v>100</v>
      </c>
      <c r="G45" s="345"/>
      <c r="H45" s="345"/>
      <c r="I45" s="345">
        <v>105</v>
      </c>
      <c r="J45" s="345"/>
      <c r="K45" s="345"/>
      <c r="L45" s="345">
        <v>105</v>
      </c>
      <c r="M45" s="345"/>
      <c r="N45" s="345"/>
      <c r="O45" s="345">
        <v>95</v>
      </c>
      <c r="P45" s="345"/>
      <c r="Q45" s="345"/>
      <c r="R45" s="345">
        <v>100</v>
      </c>
      <c r="S45" s="345"/>
      <c r="T45" s="345"/>
      <c r="U45" s="345">
        <v>100</v>
      </c>
      <c r="V45" s="345"/>
      <c r="W45" s="345"/>
      <c r="X45" s="345">
        <v>95</v>
      </c>
      <c r="Y45" s="345"/>
      <c r="Z45" s="345"/>
      <c r="AA45" s="345">
        <v>95</v>
      </c>
      <c r="AB45" s="345"/>
      <c r="AC45" s="345"/>
      <c r="AD45" s="345">
        <v>95</v>
      </c>
      <c r="AE45" s="345"/>
      <c r="AF45" s="345"/>
      <c r="AG45" s="345">
        <v>100</v>
      </c>
      <c r="AH45" s="345"/>
      <c r="AI45" s="345"/>
      <c r="AJ45" s="275">
        <f t="shared" si="3"/>
        <v>1185</v>
      </c>
      <c r="AK45" s="275"/>
      <c r="AL45" s="355"/>
      <c r="AM45" s="355"/>
      <c r="AN45"/>
      <c r="AO45"/>
      <c r="AP45"/>
      <c r="AQ45"/>
    </row>
    <row r="46" spans="1:43" ht="18" customHeight="1" x14ac:dyDescent="0.4">
      <c r="A46" s="322" t="s">
        <v>222</v>
      </c>
      <c r="B46" s="323"/>
      <c r="C46" s="324"/>
      <c r="D46" s="69">
        <v>140</v>
      </c>
      <c r="E46" s="69">
        <v>133</v>
      </c>
      <c r="F46" s="345">
        <v>140</v>
      </c>
      <c r="G46" s="345"/>
      <c r="H46" s="345"/>
      <c r="I46" s="345">
        <v>147</v>
      </c>
      <c r="J46" s="345"/>
      <c r="K46" s="345"/>
      <c r="L46" s="345">
        <v>147</v>
      </c>
      <c r="M46" s="345"/>
      <c r="N46" s="345"/>
      <c r="O46" s="345">
        <v>133</v>
      </c>
      <c r="P46" s="345"/>
      <c r="Q46" s="345"/>
      <c r="R46" s="345">
        <v>140</v>
      </c>
      <c r="S46" s="345"/>
      <c r="T46" s="345"/>
      <c r="U46" s="345">
        <v>140</v>
      </c>
      <c r="V46" s="345"/>
      <c r="W46" s="345"/>
      <c r="X46" s="345">
        <v>133</v>
      </c>
      <c r="Y46" s="345"/>
      <c r="Z46" s="345"/>
      <c r="AA46" s="345">
        <v>133</v>
      </c>
      <c r="AB46" s="345"/>
      <c r="AC46" s="345"/>
      <c r="AD46" s="345">
        <v>133</v>
      </c>
      <c r="AE46" s="345"/>
      <c r="AF46" s="345"/>
      <c r="AG46" s="345">
        <v>140</v>
      </c>
      <c r="AH46" s="345"/>
      <c r="AI46" s="345"/>
      <c r="AJ46" s="275">
        <f t="shared" si="3"/>
        <v>1659</v>
      </c>
      <c r="AK46" s="275"/>
      <c r="AL46" s="355"/>
      <c r="AM46" s="355"/>
      <c r="AN46"/>
      <c r="AO46"/>
      <c r="AP46"/>
      <c r="AQ46"/>
    </row>
    <row r="47" spans="1:43" ht="18" customHeight="1" x14ac:dyDescent="0.4">
      <c r="A47" s="322" t="s">
        <v>223</v>
      </c>
      <c r="B47" s="323"/>
      <c r="C47" s="324"/>
      <c r="D47" s="69">
        <v>1400</v>
      </c>
      <c r="E47" s="69">
        <v>1310</v>
      </c>
      <c r="F47" s="345">
        <v>1400</v>
      </c>
      <c r="G47" s="345"/>
      <c r="H47" s="345"/>
      <c r="I47" s="345">
        <v>1470</v>
      </c>
      <c r="J47" s="345"/>
      <c r="K47" s="345"/>
      <c r="L47" s="345">
        <v>1470</v>
      </c>
      <c r="M47" s="345"/>
      <c r="N47" s="345"/>
      <c r="O47" s="345">
        <v>1330</v>
      </c>
      <c r="P47" s="345"/>
      <c r="Q47" s="345"/>
      <c r="R47" s="345">
        <v>1400</v>
      </c>
      <c r="S47" s="345"/>
      <c r="T47" s="345"/>
      <c r="U47" s="345">
        <v>1400</v>
      </c>
      <c r="V47" s="345"/>
      <c r="W47" s="345"/>
      <c r="X47" s="345">
        <v>1330</v>
      </c>
      <c r="Y47" s="345"/>
      <c r="Z47" s="345"/>
      <c r="AA47" s="345">
        <v>1330</v>
      </c>
      <c r="AB47" s="345"/>
      <c r="AC47" s="345"/>
      <c r="AD47" s="345">
        <v>1330</v>
      </c>
      <c r="AE47" s="345"/>
      <c r="AF47" s="345"/>
      <c r="AG47" s="345">
        <v>1400</v>
      </c>
      <c r="AH47" s="345"/>
      <c r="AI47" s="345"/>
      <c r="AJ47" s="275">
        <f t="shared" si="3"/>
        <v>16570</v>
      </c>
      <c r="AK47" s="275"/>
      <c r="AL47" s="355"/>
      <c r="AM47" s="355"/>
      <c r="AN47"/>
      <c r="AO47"/>
      <c r="AP47"/>
      <c r="AQ47"/>
    </row>
    <row r="48" spans="1:43" ht="18" customHeight="1" x14ac:dyDescent="0.4">
      <c r="A48" s="322" t="s">
        <v>224</v>
      </c>
      <c r="B48" s="323"/>
      <c r="C48" s="324"/>
      <c r="D48" s="69">
        <v>100</v>
      </c>
      <c r="E48" s="69">
        <v>95</v>
      </c>
      <c r="F48" s="345">
        <v>100</v>
      </c>
      <c r="G48" s="345"/>
      <c r="H48" s="345"/>
      <c r="I48" s="345">
        <v>105</v>
      </c>
      <c r="J48" s="345"/>
      <c r="K48" s="345"/>
      <c r="L48" s="345">
        <v>105</v>
      </c>
      <c r="M48" s="345"/>
      <c r="N48" s="345"/>
      <c r="O48" s="345">
        <v>95</v>
      </c>
      <c r="P48" s="345"/>
      <c r="Q48" s="345"/>
      <c r="R48" s="345">
        <v>100</v>
      </c>
      <c r="S48" s="345"/>
      <c r="T48" s="345"/>
      <c r="U48" s="345">
        <v>100</v>
      </c>
      <c r="V48" s="345"/>
      <c r="W48" s="345"/>
      <c r="X48" s="345">
        <v>95</v>
      </c>
      <c r="Y48" s="345"/>
      <c r="Z48" s="345"/>
      <c r="AA48" s="345">
        <v>95</v>
      </c>
      <c r="AB48" s="345"/>
      <c r="AC48" s="345"/>
      <c r="AD48" s="345">
        <v>95</v>
      </c>
      <c r="AE48" s="345"/>
      <c r="AF48" s="345"/>
      <c r="AG48" s="345">
        <v>100</v>
      </c>
      <c r="AH48" s="345"/>
      <c r="AI48" s="345"/>
      <c r="AJ48" s="275">
        <f t="shared" si="3"/>
        <v>1185</v>
      </c>
      <c r="AK48" s="275"/>
      <c r="AL48" s="355"/>
      <c r="AM48" s="355"/>
      <c r="AN48"/>
      <c r="AO48"/>
      <c r="AP48"/>
      <c r="AQ48"/>
    </row>
    <row r="49" spans="1:43" ht="18" customHeight="1" x14ac:dyDescent="0.4">
      <c r="A49" s="120"/>
      <c r="B49" s="127" t="s">
        <v>225</v>
      </c>
      <c r="C49" s="122"/>
      <c r="D49" s="69">
        <v>100</v>
      </c>
      <c r="E49" s="69">
        <v>95</v>
      </c>
      <c r="F49" s="345">
        <v>100</v>
      </c>
      <c r="G49" s="345"/>
      <c r="H49" s="345"/>
      <c r="I49" s="345">
        <v>105</v>
      </c>
      <c r="J49" s="345"/>
      <c r="K49" s="345"/>
      <c r="L49" s="345">
        <v>105</v>
      </c>
      <c r="M49" s="345"/>
      <c r="N49" s="345"/>
      <c r="O49" s="345">
        <v>95</v>
      </c>
      <c r="P49" s="345"/>
      <c r="Q49" s="345"/>
      <c r="R49" s="345">
        <v>100</v>
      </c>
      <c r="S49" s="345"/>
      <c r="T49" s="345"/>
      <c r="U49" s="345">
        <v>100</v>
      </c>
      <c r="V49" s="345"/>
      <c r="W49" s="345"/>
      <c r="X49" s="345">
        <v>95</v>
      </c>
      <c r="Y49" s="345"/>
      <c r="Z49" s="345"/>
      <c r="AA49" s="345">
        <v>95</v>
      </c>
      <c r="AB49" s="345"/>
      <c r="AC49" s="345"/>
      <c r="AD49" s="345">
        <v>95</v>
      </c>
      <c r="AE49" s="345"/>
      <c r="AF49" s="345"/>
      <c r="AG49" s="345">
        <v>2000</v>
      </c>
      <c r="AH49" s="345"/>
      <c r="AI49" s="345"/>
      <c r="AJ49" s="275">
        <f>SUM(D49:AI49)</f>
        <v>3085</v>
      </c>
      <c r="AK49" s="275"/>
      <c r="AL49" s="355"/>
      <c r="AM49" s="355"/>
      <c r="AN49"/>
      <c r="AO49"/>
      <c r="AP49"/>
      <c r="AQ49"/>
    </row>
    <row r="50" spans="1:43" ht="18" customHeight="1" x14ac:dyDescent="0.4">
      <c r="A50" s="120"/>
      <c r="B50" s="353" t="s">
        <v>226</v>
      </c>
      <c r="C50" s="354"/>
      <c r="D50" s="69">
        <v>100</v>
      </c>
      <c r="E50" s="69">
        <v>95</v>
      </c>
      <c r="F50" s="345">
        <v>100</v>
      </c>
      <c r="G50" s="345"/>
      <c r="H50" s="345"/>
      <c r="I50" s="345">
        <v>105</v>
      </c>
      <c r="J50" s="345"/>
      <c r="K50" s="345"/>
      <c r="L50" s="345">
        <v>105</v>
      </c>
      <c r="M50" s="345"/>
      <c r="N50" s="345"/>
      <c r="O50" s="345">
        <v>95</v>
      </c>
      <c r="P50" s="345"/>
      <c r="Q50" s="345"/>
      <c r="R50" s="345">
        <v>100</v>
      </c>
      <c r="S50" s="345"/>
      <c r="T50" s="345"/>
      <c r="U50" s="345">
        <v>100</v>
      </c>
      <c r="V50" s="345"/>
      <c r="W50" s="345"/>
      <c r="X50" s="345">
        <v>95</v>
      </c>
      <c r="Y50" s="345"/>
      <c r="Z50" s="345"/>
      <c r="AA50" s="345">
        <v>95</v>
      </c>
      <c r="AB50" s="345"/>
      <c r="AC50" s="345"/>
      <c r="AD50" s="345">
        <v>95</v>
      </c>
      <c r="AE50" s="345"/>
      <c r="AF50" s="345"/>
      <c r="AG50" s="345">
        <v>100</v>
      </c>
      <c r="AH50" s="345"/>
      <c r="AI50" s="345"/>
      <c r="AJ50" s="275">
        <f>SUM(D50:AI50)</f>
        <v>1185</v>
      </c>
      <c r="AK50" s="275"/>
      <c r="AL50" s="355"/>
      <c r="AM50" s="355"/>
      <c r="AN50"/>
      <c r="AO50"/>
      <c r="AP50"/>
      <c r="AQ50"/>
    </row>
    <row r="51" spans="1:43" ht="18" customHeight="1" x14ac:dyDescent="0.4">
      <c r="A51" s="348" t="s">
        <v>214</v>
      </c>
      <c r="B51" s="348"/>
      <c r="C51" s="348"/>
      <c r="D51" s="69">
        <v>20</v>
      </c>
      <c r="E51" s="69">
        <v>19</v>
      </c>
      <c r="F51" s="345">
        <v>20</v>
      </c>
      <c r="G51" s="345"/>
      <c r="H51" s="345"/>
      <c r="I51" s="345">
        <v>21</v>
      </c>
      <c r="J51" s="345"/>
      <c r="K51" s="345"/>
      <c r="L51" s="345">
        <v>21</v>
      </c>
      <c r="M51" s="345"/>
      <c r="N51" s="345"/>
      <c r="O51" s="345">
        <v>19</v>
      </c>
      <c r="P51" s="345"/>
      <c r="Q51" s="345"/>
      <c r="R51" s="345">
        <v>20</v>
      </c>
      <c r="S51" s="345"/>
      <c r="T51" s="345"/>
      <c r="U51" s="345">
        <v>20</v>
      </c>
      <c r="V51" s="345"/>
      <c r="W51" s="345"/>
      <c r="X51" s="345">
        <v>19</v>
      </c>
      <c r="Y51" s="345"/>
      <c r="Z51" s="345"/>
      <c r="AA51" s="345">
        <v>19</v>
      </c>
      <c r="AB51" s="345"/>
      <c r="AC51" s="345"/>
      <c r="AD51" s="345">
        <v>19</v>
      </c>
      <c r="AE51" s="345"/>
      <c r="AF51" s="345"/>
      <c r="AG51" s="345">
        <v>20</v>
      </c>
      <c r="AH51" s="345"/>
      <c r="AI51" s="345"/>
      <c r="AJ51" s="275">
        <f>+SUM(D51:AI51)</f>
        <v>237</v>
      </c>
      <c r="AK51" s="275"/>
      <c r="AL51" s="347"/>
      <c r="AM51" s="347"/>
      <c r="AN51"/>
      <c r="AO51"/>
      <c r="AP51"/>
      <c r="AQ51"/>
    </row>
    <row r="52" spans="1:43" ht="21" customHeight="1" x14ac:dyDescent="0.4">
      <c r="A52" s="86" t="s">
        <v>227</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x14ac:dyDescent="0.4">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x14ac:dyDescent="0.4">
      <c r="A54" s="68" t="s">
        <v>166</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x14ac:dyDescent="0.4">
      <c r="A55" s="274" t="s">
        <v>170</v>
      </c>
      <c r="B55" s="274"/>
      <c r="C55" s="274" t="s">
        <v>207</v>
      </c>
      <c r="D55" s="274"/>
      <c r="E55" s="292" t="s">
        <v>285</v>
      </c>
      <c r="F55" s="292"/>
      <c r="G55" s="292"/>
      <c r="H55" s="292"/>
      <c r="I55" s="318" t="s">
        <v>286</v>
      </c>
      <c r="J55" s="405"/>
      <c r="K55" s="405"/>
      <c r="L55" s="405"/>
      <c r="M55" s="405"/>
      <c r="N55" s="291"/>
      <c r="O55" s="318" t="s">
        <v>287</v>
      </c>
      <c r="P55" s="405"/>
      <c r="Q55" s="405"/>
      <c r="R55" s="405"/>
      <c r="S55" s="405"/>
      <c r="T55" s="291"/>
      <c r="U55" s="318" t="s">
        <v>288</v>
      </c>
      <c r="V55" s="405"/>
      <c r="W55" s="405"/>
      <c r="X55" s="405"/>
      <c r="Y55" s="405"/>
      <c r="Z55" s="291"/>
      <c r="AA55" s="318" t="s">
        <v>289</v>
      </c>
      <c r="AB55" s="405"/>
      <c r="AC55" s="405"/>
      <c r="AD55" s="405"/>
      <c r="AE55" s="405"/>
      <c r="AF55" s="291"/>
      <c r="AG55" s="292" t="s">
        <v>290</v>
      </c>
      <c r="AH55" s="292"/>
      <c r="AI55" s="292"/>
      <c r="AJ55" s="292"/>
      <c r="AK55" s="292"/>
      <c r="AL55"/>
      <c r="AM55" s="67"/>
      <c r="AN55" s="62"/>
    </row>
    <row r="56" spans="1:43" ht="18" customHeight="1" x14ac:dyDescent="0.4">
      <c r="A56" s="292" t="s">
        <v>172</v>
      </c>
      <c r="B56" s="292"/>
      <c r="C56" s="349">
        <f>ROUNDDOWN(IF(AL43&lt;=60,1,1+ROUNDUP((AL43-60)/40,0)),1)</f>
        <v>2</v>
      </c>
      <c r="D56" s="349"/>
      <c r="E56" s="349">
        <f>IF(D38="○",ROUNDDOWN(IF(AM43&lt;4,AL43/6,IF(AM43&lt;5,AL43/5,AL43/3)),1),"-")</f>
        <v>16.8</v>
      </c>
      <c r="F56" s="349"/>
      <c r="G56" s="349"/>
      <c r="H56" s="349"/>
      <c r="I56" s="349">
        <f>IF(F38="○",ROUNDDOWN(F39/6,1),"-")</f>
        <v>3.3</v>
      </c>
      <c r="J56" s="349"/>
      <c r="K56" s="349"/>
      <c r="L56" s="349"/>
      <c r="M56" s="349"/>
      <c r="N56" s="349"/>
      <c r="O56" s="349" t="str">
        <f>IF(L38="○",ROUNDDOWN(L39/6,1),"-")</f>
        <v>-</v>
      </c>
      <c r="P56" s="349"/>
      <c r="Q56" s="349"/>
      <c r="R56" s="349"/>
      <c r="S56" s="349"/>
      <c r="T56" s="349"/>
      <c r="U56" s="349" t="str">
        <f>IF(R38="○",ROUNDDOWN(R39/6,1),"-")</f>
        <v>-</v>
      </c>
      <c r="V56" s="349"/>
      <c r="W56" s="349"/>
      <c r="X56" s="349"/>
      <c r="Y56" s="349"/>
      <c r="Z56" s="349"/>
      <c r="AA56" s="349" t="str">
        <f>IF(R38="○",ROUNDDOWN(R39/15,1),"-")</f>
        <v>-</v>
      </c>
      <c r="AB56" s="349"/>
      <c r="AC56" s="349"/>
      <c r="AD56" s="349"/>
      <c r="AE56" s="349"/>
      <c r="AF56" s="349"/>
      <c r="AG56" s="349" t="str">
        <f>IF(X38="○",ROUNDDOWN(X39/10,1),"-")</f>
        <v>-</v>
      </c>
      <c r="AH56" s="349"/>
      <c r="AI56" s="349"/>
      <c r="AJ56" s="349"/>
      <c r="AK56" s="349"/>
      <c r="AL56"/>
      <c r="AM56" s="67"/>
      <c r="AN56" s="62"/>
    </row>
    <row r="57" spans="1:43" ht="5.0999999999999996" customHeight="1" x14ac:dyDescent="0.4">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x14ac:dyDescent="0.4">
      <c r="A58" s="68" t="s">
        <v>189</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x14ac:dyDescent="0.4">
      <c r="A59" s="62"/>
      <c r="B59" s="67"/>
      <c r="C59" s="302" t="str">
        <f>IF(VLOOKUP($AK$1,選択肢!$A:$Z,C64,FALSE)=0,"-",VLOOKUP($AK$1,選択肢!$A:$Z,C64,FALSE))</f>
        <v>管理者</v>
      </c>
      <c r="D59" s="303"/>
      <c r="E59" s="301" t="str">
        <f>IF(VLOOKUP($AK$1,選択肢!$A:$Z,E64,FALSE)=0,"-",VLOOKUP($AK$1,選択肢!$A:$Z,E64,FALSE))</f>
        <v>サービス管理責任者</v>
      </c>
      <c r="F59" s="301"/>
      <c r="G59" s="301"/>
      <c r="H59" s="301"/>
      <c r="I59" s="302" t="str">
        <f>IF(VLOOKUP($AK$1,選択肢!$A:$Z,I64,FALSE)=0,"-",VLOOKUP($AK$1,選択肢!$A:$Z,I64,FALSE))</f>
        <v>医師</v>
      </c>
      <c r="J59" s="303"/>
      <c r="K59" s="303"/>
      <c r="L59" s="303"/>
      <c r="M59" s="303"/>
      <c r="N59" s="304"/>
      <c r="O59" s="302" t="str">
        <f>IF(VLOOKUP($AK$1,選択肢!$A:$Z,O64,FALSE)=0,"-",VLOOKUP($AK$1,選択肢!$A:$Z,O64,FALSE))</f>
        <v>看護職員</v>
      </c>
      <c r="P59" s="303"/>
      <c r="Q59" s="303"/>
      <c r="R59" s="303"/>
      <c r="S59" s="303"/>
      <c r="T59" s="304"/>
      <c r="U59" s="302" t="str">
        <f>IF(VLOOKUP($AK$1,選択肢!$A:$Z,U64,FALSE)=0,"-",VLOOKUP($AK$1,選択肢!$A:$Z,U64,FALSE))</f>
        <v>理学療法士</v>
      </c>
      <c r="V59" s="303"/>
      <c r="W59" s="303"/>
      <c r="X59" s="303"/>
      <c r="Y59" s="303"/>
      <c r="Z59" s="304"/>
      <c r="AA59" s="302" t="str">
        <f>IF(VLOOKUP($AK$1,選択肢!$A:$Z,AA64,FALSE)=0,"-",VLOOKUP($AK$1,選択肢!$A:$Z,AA64,FALSE))</f>
        <v>作業療法士</v>
      </c>
      <c r="AB59" s="303"/>
      <c r="AC59" s="303"/>
      <c r="AD59" s="303"/>
      <c r="AE59" s="303"/>
      <c r="AF59" s="304"/>
      <c r="AG59" s="301" t="str">
        <f>IF(VLOOKUP($AK$1,選択肢!$A:$Z,AG64,FALSE)=0,"-",VLOOKUP($AK$1,選択肢!$A:$Z,AG64,FALSE))</f>
        <v>言語聴覚士</v>
      </c>
      <c r="AH59" s="301"/>
      <c r="AI59" s="301"/>
      <c r="AJ59" s="301"/>
      <c r="AK59" s="301"/>
      <c r="AL59" s="301" t="str">
        <f>IF(VLOOKUP($AK$1,選択肢!$A:$Z,AL64,FALSE)=0,"-",VLOOKUP($AK$1,選択肢!$A:$Z,AL64,FALSE))</f>
        <v>就労支援員</v>
      </c>
      <c r="AM59" s="301"/>
      <c r="AN59" s="62"/>
    </row>
    <row r="60" spans="1:43" ht="18" customHeight="1" x14ac:dyDescent="0.4">
      <c r="A60" s="62"/>
      <c r="B60" s="67"/>
      <c r="C60" s="102" t="s">
        <v>190</v>
      </c>
      <c r="D60" s="102" t="s">
        <v>191</v>
      </c>
      <c r="E60" s="101" t="s">
        <v>190</v>
      </c>
      <c r="F60" s="300" t="s">
        <v>191</v>
      </c>
      <c r="G60" s="300"/>
      <c r="H60" s="300"/>
      <c r="I60" s="296" t="s">
        <v>190</v>
      </c>
      <c r="J60" s="297"/>
      <c r="K60" s="298"/>
      <c r="L60" s="296" t="s">
        <v>191</v>
      </c>
      <c r="M60" s="297"/>
      <c r="N60" s="298"/>
      <c r="O60" s="296" t="s">
        <v>190</v>
      </c>
      <c r="P60" s="297"/>
      <c r="Q60" s="298"/>
      <c r="R60" s="296" t="s">
        <v>191</v>
      </c>
      <c r="S60" s="297"/>
      <c r="T60" s="298"/>
      <c r="U60" s="296" t="s">
        <v>190</v>
      </c>
      <c r="V60" s="297"/>
      <c r="W60" s="298"/>
      <c r="X60" s="296" t="s">
        <v>191</v>
      </c>
      <c r="Y60" s="297"/>
      <c r="Z60" s="298"/>
      <c r="AA60" s="296" t="s">
        <v>190</v>
      </c>
      <c r="AB60" s="297"/>
      <c r="AC60" s="298"/>
      <c r="AD60" s="296" t="s">
        <v>191</v>
      </c>
      <c r="AE60" s="297"/>
      <c r="AF60" s="298"/>
      <c r="AG60" s="296" t="s">
        <v>190</v>
      </c>
      <c r="AH60" s="297"/>
      <c r="AI60" s="298"/>
      <c r="AJ60" s="296" t="s">
        <v>191</v>
      </c>
      <c r="AK60" s="298"/>
      <c r="AL60" s="101" t="s">
        <v>27</v>
      </c>
      <c r="AM60" s="101" t="s">
        <v>216</v>
      </c>
      <c r="AN60" s="62"/>
    </row>
    <row r="61" spans="1:43" ht="18" customHeight="1" x14ac:dyDescent="0.4">
      <c r="A61" s="62"/>
      <c r="B61" s="75" t="s">
        <v>192</v>
      </c>
      <c r="C61" s="101">
        <f>COUNTIFS($B$11:$B$30,C$59,$C$11:$C$30,"A",$E$11:$E$30,"*")</f>
        <v>1</v>
      </c>
      <c r="D61" s="101">
        <f>COUNTIFS($B$11:$B$30,C$59,$C$11:$C$30,"B",$E$11:$E$30,"*")</f>
        <v>0</v>
      </c>
      <c r="E61" s="101">
        <f>COUNTIFS($B$11:$B$30,E$59,$C$11:$C$30,"A",$E$11:$E$30,"*")</f>
        <v>0</v>
      </c>
      <c r="F61" s="296">
        <f>COUNTIFS($B$11:$B$30,E$59,$C$11:$C$30,"B",$E$11:$E$30,"*")</f>
        <v>1</v>
      </c>
      <c r="G61" s="297"/>
      <c r="H61" s="298"/>
      <c r="I61" s="296">
        <f>COUNTIFS($B$11:$B$30,I$59,$C$11:$C$30,"A",$E$11:$E$30,"*")</f>
        <v>0</v>
      </c>
      <c r="J61" s="297"/>
      <c r="K61" s="298"/>
      <c r="L61" s="296">
        <f>COUNTIFS($B$11:$B$30,I$59,$C$11:$C$30,"B",$E$11:$E$30,"*")</f>
        <v>0</v>
      </c>
      <c r="M61" s="297"/>
      <c r="N61" s="298"/>
      <c r="O61" s="296">
        <f>COUNTIFS($B$11:$B$30,O$59,$C$11:$C$30,"A",$E$11:$E$30,"*")</f>
        <v>1</v>
      </c>
      <c r="P61" s="297"/>
      <c r="Q61" s="298"/>
      <c r="R61" s="296">
        <f>COUNTIFS($B$11:$B$30,O$59,$C$11:$C$30,"B",$E$11:$E$30,"*")</f>
        <v>0</v>
      </c>
      <c r="S61" s="297"/>
      <c r="T61" s="298"/>
      <c r="U61" s="296">
        <f>COUNTIFS($B$11:$B$30,U$59,$C$11:$C$30,"A",$E$11:$E$30,"*")</f>
        <v>0</v>
      </c>
      <c r="V61" s="297"/>
      <c r="W61" s="298"/>
      <c r="X61" s="296">
        <f>COUNTIFS($B$11:$B$30,U$59,$C$11:$C$30,"B",$E$11:$E$30,"*")</f>
        <v>0</v>
      </c>
      <c r="Y61" s="297"/>
      <c r="Z61" s="298"/>
      <c r="AA61" s="296">
        <f>COUNTIFS($B$11:$B$30,AA$59,$C$11:$C$30,"A",$E$11:$E$30,"*")</f>
        <v>0</v>
      </c>
      <c r="AB61" s="297"/>
      <c r="AC61" s="298"/>
      <c r="AD61" s="296">
        <f>COUNTIFS($B$11:$B$30,AA$59,$C$11:$C$30,"B",$E$11:$E$30,"*")</f>
        <v>0</v>
      </c>
      <c r="AE61" s="297"/>
      <c r="AF61" s="298"/>
      <c r="AG61" s="296">
        <f>COUNTIFS($B$11:$B$30,AG$59,$C$11:$C$30,"A",$E$11:$E$30,"*")</f>
        <v>0</v>
      </c>
      <c r="AH61" s="297"/>
      <c r="AI61" s="298"/>
      <c r="AJ61" s="296">
        <f>COUNTIFS($B$11:$B$30,AG$59,$C$11:$C$30,"B",$E$11:$E$30,"*")</f>
        <v>0</v>
      </c>
      <c r="AK61" s="298"/>
      <c r="AL61" s="101">
        <f>COUNTIFS($B$11:$B$30,AL$59,$C$11:$C$30,"A",$E$11:$E$30,"*")</f>
        <v>0</v>
      </c>
      <c r="AM61" s="101">
        <f>COUNTIFS($B$11:$B$30,AL$59,$C$11:$C$30,"B",$E$11:$E$30,"*")</f>
        <v>0</v>
      </c>
      <c r="AN61" s="62"/>
    </row>
    <row r="62" spans="1:43" ht="18" customHeight="1" x14ac:dyDescent="0.4">
      <c r="A62" s="62"/>
      <c r="B62" s="82" t="s">
        <v>193</v>
      </c>
      <c r="C62" s="101">
        <f>COUNTIFS($B$11:$B$30,C$59,$C$11:$C$30,"C",$E$11:$E$30,"*")</f>
        <v>0</v>
      </c>
      <c r="D62" s="101">
        <f>COUNTIFS($B$11:$B$30,C$59,$C$11:$C$30,"D",$E$11:$E$30,"*")</f>
        <v>0</v>
      </c>
      <c r="E62" s="101">
        <f>COUNTIFS($B$11:$B$30,E$59,$C$11:$C$30,"C",$E$11:$E$30,"*")</f>
        <v>1</v>
      </c>
      <c r="F62" s="296">
        <f>COUNTIFS($B$11:$B$30,E$59,$C$11:$C$30,"D",$E$11:$E$30,"*")</f>
        <v>0</v>
      </c>
      <c r="G62" s="297"/>
      <c r="H62" s="298"/>
      <c r="I62" s="296">
        <f>COUNTIFS($B$11:$B$30,I$59,$C$11:$C$30,"C",$E$11:$E$30,"*")</f>
        <v>0</v>
      </c>
      <c r="J62" s="297"/>
      <c r="K62" s="298"/>
      <c r="L62" s="296">
        <f>COUNTIFS($B$11:$B$30,I$59,$C$11:$C$30,"D",$E$11:$E$30,"*")</f>
        <v>1</v>
      </c>
      <c r="M62" s="297"/>
      <c r="N62" s="298"/>
      <c r="O62" s="296">
        <f>COUNTIFS($B$11:$B$30,O$59,$C$11:$C$30,"C",$E$11:$E$30,"*")</f>
        <v>0</v>
      </c>
      <c r="P62" s="297"/>
      <c r="Q62" s="298"/>
      <c r="R62" s="296">
        <f>COUNTIFS($B$11:$B$30,O$59,$C$11:$C$30,"D",$E$11:$E$30,"*")</f>
        <v>0</v>
      </c>
      <c r="S62" s="297"/>
      <c r="T62" s="298"/>
      <c r="U62" s="296">
        <f>COUNTIFS($B$11:$B$30,U$59,$C$11:$C$30,"C",$E$11:$E$30,"*")</f>
        <v>0</v>
      </c>
      <c r="V62" s="297"/>
      <c r="W62" s="298"/>
      <c r="X62" s="296">
        <f>COUNTIFS($B$11:$B$30,U$59,$C$11:$C$30,"D",$E$11:$E$30,"*")</f>
        <v>0</v>
      </c>
      <c r="Y62" s="297"/>
      <c r="Z62" s="298"/>
      <c r="AA62" s="296">
        <f>COUNTIFS($B$11:$B$30,AA$59,$C$11:$C$30,"C",$E$11:$E$30,"*")</f>
        <v>0</v>
      </c>
      <c r="AB62" s="297"/>
      <c r="AC62" s="298"/>
      <c r="AD62" s="296">
        <f>COUNTIFS($B$11:$B$30,AA$59,$C$11:$C$30,"D",$E$11:$E$30,"*")</f>
        <v>0</v>
      </c>
      <c r="AE62" s="297"/>
      <c r="AF62" s="298"/>
      <c r="AG62" s="296">
        <f>COUNTIFS($B$11:$B$30,AG$59,$C$11:$C$30,"C",$E$11:$E$30,"*")</f>
        <v>0</v>
      </c>
      <c r="AH62" s="297"/>
      <c r="AI62" s="298"/>
      <c r="AJ62" s="296">
        <f>COUNTIFS($B$11:$B$30,AG$59,$C$11:$C$30,"D",$E$11:$E$30,"*")</f>
        <v>0</v>
      </c>
      <c r="AK62" s="298"/>
      <c r="AL62" s="101">
        <f>COUNTIFS($B$11:$B$30,AL$59,$C$11:$C$30,"C",$E$11:$E$30,"*")</f>
        <v>0</v>
      </c>
      <c r="AM62" s="101">
        <f>COUNTIFS($B$11:$B$30,AL$59,$C$11:$C$30,"D",$E$11:$E$30,"*")</f>
        <v>0</v>
      </c>
      <c r="AN62" s="62"/>
    </row>
    <row r="63" spans="1:43" ht="24.75" customHeight="1" x14ac:dyDescent="0.4">
      <c r="A63" s="62"/>
      <c r="B63" s="82" t="s">
        <v>194</v>
      </c>
      <c r="C63" s="302">
        <f>IF($AK$3="４週",SUMIFS($AK$11:$AK$30,$B$11:$B$30,C59)/4/$AH$5,IF($AK$3="歴月",SUMIFS($AK$11:$AK$30,$B$11:$B$30,C59)/$AL$5,"記載する期間を選択してください"))</f>
        <v>0</v>
      </c>
      <c r="D63" s="304"/>
      <c r="E63" s="302">
        <f>IF($AK$3="４週",SUMIFS($AK$11:$AK$30,$B$11:$B$30,E59)/4/$AH$5,IF($AK$3="歴月",SUMIFS($AK$11:$AK$30,$B$11:$B$30,E59)/$AL$5,"記載する期間を選択してください"))</f>
        <v>0</v>
      </c>
      <c r="F63" s="303"/>
      <c r="G63" s="303"/>
      <c r="H63" s="304"/>
      <c r="I63" s="302">
        <f>IF($AK$3="４週",SUMIFS($AK$11:$AK$30,$B$11:$B$30,I59)/4/$AH$5,IF($AK$3="歴月",SUMIFS($AK$11:$AK$30,$B$11:$B$30,I59)/$AL$5,"記載する期間を選択してください"))</f>
        <v>0</v>
      </c>
      <c r="J63" s="303"/>
      <c r="K63" s="303"/>
      <c r="L63" s="303"/>
      <c r="M63" s="303"/>
      <c r="N63" s="304"/>
      <c r="O63" s="302">
        <f>IF($AK$3="４週",SUMIFS($AK$11:$AK$30,$B$11:$B$30,O59)/4/$AH$5,IF($AK$3="歴月",SUMIFS($AK$11:$AK$30,$B$11:$B$30,O59)/$AL$5,"記載する期間を選択してください"))</f>
        <v>0</v>
      </c>
      <c r="P63" s="303"/>
      <c r="Q63" s="303"/>
      <c r="R63" s="303"/>
      <c r="S63" s="303"/>
      <c r="T63" s="304"/>
      <c r="U63" s="302">
        <f>IF($AK$3="４週",SUMIFS($AK$11:$AK$30,$B$11:$B$30,U59)/4/$AH$5,IF($AK$3="歴月",SUMIFS($AK$11:$AK$30,$B$11:$B$30,U59)/$AL$5,"記載する期間を選択してください"))</f>
        <v>0</v>
      </c>
      <c r="V63" s="303"/>
      <c r="W63" s="303"/>
      <c r="X63" s="303"/>
      <c r="Y63" s="303"/>
      <c r="Z63" s="304"/>
      <c r="AA63" s="302">
        <f>IF($AK$3="４週",SUMIFS($AK$11:$AK$30,$B$11:$B$30,AA59)/4/$AH$5,IF($AK$3="歴月",SUMIFS($AK$11:$AK$30,$B$11:$B$30,AA59)/$AL$5,"記載する期間を選択してください"))</f>
        <v>0</v>
      </c>
      <c r="AB63" s="303"/>
      <c r="AC63" s="303"/>
      <c r="AD63" s="303"/>
      <c r="AE63" s="303"/>
      <c r="AF63" s="304"/>
      <c r="AG63" s="302">
        <f>IF($AK$3="４週",SUMIFS($AK$11:$AK$30,$B$11:$B$30,AG59)/4/$AH$5,IF($AK$3="歴月",SUMIFS($AK$11:$AK$30,$B$11:$B$30,AG59)/$AL$5,"記載する期間を選択してください"))</f>
        <v>0</v>
      </c>
      <c r="AH63" s="303"/>
      <c r="AI63" s="303"/>
      <c r="AJ63" s="303"/>
      <c r="AK63" s="304"/>
      <c r="AL63" s="302">
        <f>IF($AK$3="４週",SUMIFS($AK$11:$AK$30,$B$11:$B$30,AL59)/4/$AH$5,IF($AK$3="歴月",SUMIFS($AK$11:$AK$30,$B$11:$B$30,AL59)/$AL$5,"記載する期間を選択してください"))</f>
        <v>0</v>
      </c>
      <c r="AM63" s="304"/>
      <c r="AN63" s="62"/>
    </row>
    <row r="64" spans="1:43" ht="4.5" customHeight="1" x14ac:dyDescent="0.4">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x14ac:dyDescent="0.4">
      <c r="A65" s="62"/>
      <c r="B65" s="67"/>
      <c r="C65" s="301" t="str">
        <f>IF(VLOOKUP($AK$1,選択肢!$A:$Z,C70,FALSE)=0,"-",VLOOKUP($AK$1,選択肢!$A:$Z,C70,FALSE))</f>
        <v>職業指導員</v>
      </c>
      <c r="D65" s="301"/>
      <c r="E65" s="301" t="str">
        <f>IF(VLOOKUP($AK$1,選択肢!$A:$Z,E70,FALSE)=0,"-",VLOOKUP($AK$1,選択肢!$A:$Z,E70,FALSE))</f>
        <v>生活支援員</v>
      </c>
      <c r="F65" s="301"/>
      <c r="G65" s="301"/>
      <c r="H65" s="301"/>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x14ac:dyDescent="0.4">
      <c r="A66" s="62"/>
      <c r="B66" s="67"/>
      <c r="C66" s="101" t="s">
        <v>190</v>
      </c>
      <c r="D66" s="101" t="s">
        <v>191</v>
      </c>
      <c r="E66" s="101" t="s">
        <v>190</v>
      </c>
      <c r="F66" s="300" t="s">
        <v>191</v>
      </c>
      <c r="G66" s="300"/>
      <c r="H66" s="30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x14ac:dyDescent="0.4">
      <c r="A67" s="62"/>
      <c r="B67" s="75" t="s">
        <v>192</v>
      </c>
      <c r="C67" s="101">
        <f>COUNTIFS($B$11:$B$30,C$65,$C$11:$C$30,"A",$E$11:$E$30,"*")</f>
        <v>0</v>
      </c>
      <c r="D67" s="101">
        <f>COUNTIFS($B$11:$B$30,C$65,$C$11:$C$30,"B",$E$11:$E$30,"*")</f>
        <v>0</v>
      </c>
      <c r="E67" s="101">
        <f>COUNTIFS($B$11:$B$30,E$65,$C$11:$C$30,"A",$E$11:$E$30,"*")</f>
        <v>0</v>
      </c>
      <c r="F67" s="296">
        <f>COUNTIFS($B$11:$B$30,E$65,$C$11:$C$30,"B",$E$11:$E$30,"*")</f>
        <v>0</v>
      </c>
      <c r="G67" s="297"/>
      <c r="H67" s="29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x14ac:dyDescent="0.4">
      <c r="A68" s="62"/>
      <c r="B68" s="82" t="s">
        <v>193</v>
      </c>
      <c r="C68" s="101">
        <f>COUNTIFS($B$11:$B$30,C$65,$C$11:$C$30,"C",$E$11:$E$30,"*")</f>
        <v>0</v>
      </c>
      <c r="D68" s="101">
        <f>COUNTIFS($B$11:$B$30,C$65,$C$11:$C$30,"D",$E$11:$E$30,"*")</f>
        <v>0</v>
      </c>
      <c r="E68" s="101">
        <f>COUNTIFS($B$11:$B$30,E$65,$C$11:$C$30,"C",$E$11:$E$30,"*")</f>
        <v>0</v>
      </c>
      <c r="F68" s="296">
        <f>COUNTIFS($B$11:$B$30,E$65,$C$11:$C$30,"D",$E$11:$E$30,"*")</f>
        <v>0</v>
      </c>
      <c r="G68" s="297"/>
      <c r="H68" s="29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x14ac:dyDescent="0.4">
      <c r="A69" s="62"/>
      <c r="B69" s="82" t="s">
        <v>194</v>
      </c>
      <c r="C69" s="302">
        <f>IF($AK$3="４週",SUMIFS($AK$11:$AK$30,$B$11:$B$30,C65)/4/$AH$5,IF($AK$3="歴月",SUMIFS($AK$11:$AK$30,$B$11:$B$30,C65)/$AL$5,"記載する期間を選択してください"))</f>
        <v>0</v>
      </c>
      <c r="D69" s="304"/>
      <c r="E69" s="302">
        <f>IF($AK$3="４週",SUMIFS($AK$11:$AK$30,$B$11:$B$30,E65)/4/$AH$5,IF($AK$3="歴月",SUMIFS($AK$11:$AK$30,$B$11:$B$30,E65)/$AL$5,"記載する期間を選択してください"))</f>
        <v>0</v>
      </c>
      <c r="F69" s="303"/>
      <c r="G69" s="303"/>
      <c r="H69" s="304"/>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x14ac:dyDescent="0.4">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x14ac:dyDescent="0.4">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x14ac:dyDescent="0.4">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x14ac:dyDescent="0.4">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x14ac:dyDescent="0.4">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x14ac:dyDescent="0.4">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x14ac:dyDescent="0.4">
      <c r="A76" s="60" t="s">
        <v>123</v>
      </c>
      <c r="B76" s="94"/>
      <c r="C76" s="60"/>
      <c r="D76" s="60"/>
      <c r="E76" s="60"/>
      <c r="F76" s="60"/>
      <c r="G76" s="60"/>
    </row>
    <row r="77" spans="1:40" ht="15" customHeight="1" x14ac:dyDescent="0.4">
      <c r="A77" s="60" t="s">
        <v>124</v>
      </c>
      <c r="B77" s="94"/>
      <c r="C77" s="60"/>
      <c r="D77" s="60"/>
      <c r="E77" s="60"/>
      <c r="F77" s="60"/>
      <c r="G77" s="60"/>
    </row>
    <row r="78" spans="1:40" ht="15" customHeight="1" x14ac:dyDescent="0.4">
      <c r="A78" s="60"/>
      <c r="B78" s="75" t="s">
        <v>125</v>
      </c>
      <c r="C78" s="274" t="s">
        <v>126</v>
      </c>
      <c r="D78" s="274"/>
      <c r="E78" s="274"/>
      <c r="F78" s="60"/>
      <c r="G78" s="60"/>
    </row>
    <row r="79" spans="1:40" ht="15" customHeight="1" x14ac:dyDescent="0.4">
      <c r="A79" s="60"/>
      <c r="B79" s="97" t="s">
        <v>127</v>
      </c>
      <c r="C79" s="275" t="s">
        <v>128</v>
      </c>
      <c r="D79" s="275"/>
      <c r="E79" s="275"/>
      <c r="F79" s="60"/>
      <c r="G79" s="60"/>
    </row>
    <row r="80" spans="1:40" ht="15" customHeight="1" x14ac:dyDescent="0.4">
      <c r="A80" s="60"/>
      <c r="B80" s="97" t="s">
        <v>129</v>
      </c>
      <c r="C80" s="275" t="s">
        <v>130</v>
      </c>
      <c r="D80" s="275"/>
      <c r="E80" s="275"/>
      <c r="F80" s="60"/>
      <c r="G80" s="60"/>
    </row>
    <row r="81" spans="1:7" ht="15" customHeight="1" x14ac:dyDescent="0.4">
      <c r="A81" s="60"/>
      <c r="B81" s="97" t="s">
        <v>131</v>
      </c>
      <c r="C81" s="275" t="s">
        <v>132</v>
      </c>
      <c r="D81" s="275"/>
      <c r="E81" s="275"/>
      <c r="F81" s="60"/>
      <c r="G81" s="60"/>
    </row>
    <row r="82" spans="1:7" ht="15" customHeight="1" x14ac:dyDescent="0.4">
      <c r="A82" s="60"/>
      <c r="B82" s="97" t="s">
        <v>133</v>
      </c>
      <c r="C82" s="275" t="s">
        <v>134</v>
      </c>
      <c r="D82" s="275"/>
      <c r="E82" s="275"/>
      <c r="F82" s="60"/>
      <c r="G82" s="60"/>
    </row>
    <row r="83" spans="1:7" ht="15" customHeight="1" x14ac:dyDescent="0.4">
      <c r="A83" s="60"/>
      <c r="B83" s="60" t="s">
        <v>135</v>
      </c>
      <c r="C83" s="60"/>
      <c r="D83" s="60"/>
      <c r="E83" s="60"/>
      <c r="F83" s="60"/>
      <c r="G83" s="60"/>
    </row>
    <row r="84" spans="1:7" ht="15" customHeight="1" x14ac:dyDescent="0.4">
      <c r="A84" s="60"/>
      <c r="B84" s="60" t="s">
        <v>136</v>
      </c>
      <c r="C84" s="60"/>
      <c r="D84" s="60"/>
      <c r="E84" s="60"/>
      <c r="F84" s="60"/>
      <c r="G84" s="60"/>
    </row>
    <row r="85" spans="1:7" ht="15" customHeight="1" x14ac:dyDescent="0.4">
      <c r="A85" s="60"/>
      <c r="B85" s="60" t="s">
        <v>137</v>
      </c>
      <c r="C85" s="60"/>
      <c r="D85" s="60"/>
      <c r="E85" s="60"/>
      <c r="F85" s="60"/>
      <c r="G85" s="60"/>
    </row>
    <row r="86" spans="1:7" ht="15" customHeight="1" x14ac:dyDescent="0.4">
      <c r="A86" s="60" t="s">
        <v>138</v>
      </c>
      <c r="B86" s="94"/>
      <c r="C86" s="60"/>
      <c r="D86" s="60"/>
      <c r="E86" s="60"/>
      <c r="F86" s="60"/>
      <c r="G86" s="60"/>
    </row>
    <row r="87" spans="1:7" ht="15" customHeight="1" x14ac:dyDescent="0.4">
      <c r="A87" s="60" t="s">
        <v>240</v>
      </c>
      <c r="B87" s="94"/>
      <c r="C87" s="60"/>
      <c r="D87" s="60"/>
      <c r="E87" s="60"/>
      <c r="F87" s="60"/>
      <c r="G87" s="60"/>
    </row>
    <row r="88" spans="1:7" ht="15" customHeight="1" x14ac:dyDescent="0.4">
      <c r="A88" s="60" t="s">
        <v>140</v>
      </c>
      <c r="B88" s="94"/>
      <c r="C88" s="60"/>
      <c r="D88" s="60"/>
      <c r="E88" s="60"/>
      <c r="F88" s="60"/>
      <c r="G88" s="60"/>
    </row>
    <row r="89" spans="1:7" ht="15" customHeight="1" x14ac:dyDescent="0.4">
      <c r="A89" s="60" t="s">
        <v>141</v>
      </c>
      <c r="B89" s="94"/>
      <c r="C89" s="60"/>
      <c r="D89" s="60"/>
      <c r="E89" s="60"/>
      <c r="F89" s="60"/>
      <c r="G89" s="60"/>
    </row>
    <row r="90" spans="1:7" ht="15" customHeight="1" x14ac:dyDescent="0.4">
      <c r="A90" s="60" t="s">
        <v>142</v>
      </c>
      <c r="B90" s="94"/>
      <c r="C90" s="60"/>
      <c r="D90" s="60"/>
      <c r="E90" s="60"/>
      <c r="F90" s="60"/>
      <c r="G90" s="60"/>
    </row>
    <row r="91" spans="1:7" ht="15" customHeight="1" x14ac:dyDescent="0.4">
      <c r="A91" s="60" t="s">
        <v>143</v>
      </c>
      <c r="B91" s="94"/>
      <c r="C91" s="60"/>
      <c r="D91" s="60"/>
      <c r="E91" s="60"/>
      <c r="F91" s="60"/>
      <c r="G91" s="60"/>
    </row>
    <row r="92" spans="1:7" ht="15" customHeight="1" x14ac:dyDescent="0.4">
      <c r="A92" s="60"/>
      <c r="B92" s="60" t="s">
        <v>144</v>
      </c>
      <c r="C92" s="60"/>
      <c r="D92" s="60"/>
      <c r="E92" s="60"/>
      <c r="F92" s="60"/>
      <c r="G92" s="60"/>
    </row>
    <row r="93" spans="1:7" ht="15" customHeight="1" x14ac:dyDescent="0.4">
      <c r="A93" s="60"/>
      <c r="B93" s="60" t="s">
        <v>145</v>
      </c>
      <c r="C93" s="60"/>
      <c r="D93" s="60"/>
      <c r="E93" s="60"/>
      <c r="F93" s="60"/>
      <c r="G93" s="60"/>
    </row>
    <row r="94" spans="1:7" ht="15" customHeight="1" x14ac:dyDescent="0.4">
      <c r="A94" s="60" t="s">
        <v>146</v>
      </c>
      <c r="B94" s="94"/>
      <c r="C94" s="60"/>
      <c r="D94" s="60"/>
      <c r="E94" s="60"/>
      <c r="F94" s="60"/>
      <c r="G94" s="60"/>
    </row>
    <row r="95" spans="1:7" ht="15" customHeight="1" x14ac:dyDescent="0.4">
      <c r="A95" s="60" t="s">
        <v>147</v>
      </c>
      <c r="B95" s="94"/>
      <c r="C95" s="60"/>
      <c r="D95" s="60"/>
      <c r="E95" s="60"/>
      <c r="F95" s="60"/>
      <c r="G95" s="60"/>
    </row>
    <row r="96" spans="1:7" ht="15" customHeight="1" x14ac:dyDescent="0.4">
      <c r="A96" s="60" t="s">
        <v>148</v>
      </c>
      <c r="B96" s="94"/>
      <c r="C96" s="60"/>
      <c r="D96" s="60"/>
      <c r="E96" s="60"/>
      <c r="F96" s="60"/>
      <c r="G96" s="60"/>
    </row>
    <row r="97" spans="1:7" ht="15" customHeight="1" x14ac:dyDescent="0.4">
      <c r="A97" s="60" t="s">
        <v>149</v>
      </c>
      <c r="B97" s="94"/>
      <c r="C97" s="60"/>
      <c r="D97" s="60"/>
      <c r="E97" s="60"/>
      <c r="F97" s="60"/>
      <c r="G97" s="60"/>
    </row>
    <row r="98" spans="1:7" ht="15" customHeight="1" x14ac:dyDescent="0.4">
      <c r="A98" s="60" t="s">
        <v>150</v>
      </c>
      <c r="B98" s="94"/>
      <c r="C98" s="60"/>
      <c r="D98" s="60"/>
      <c r="E98" s="60"/>
      <c r="F98" s="60"/>
      <c r="G98" s="60"/>
    </row>
    <row r="99" spans="1:7" ht="15" customHeight="1" x14ac:dyDescent="0.4">
      <c r="A99" s="60" t="s">
        <v>151</v>
      </c>
      <c r="B99" s="94"/>
      <c r="C99" s="60"/>
      <c r="D99" s="60"/>
      <c r="E99" s="60"/>
      <c r="F99" s="60"/>
      <c r="G99" s="60"/>
    </row>
    <row r="100" spans="1:7" ht="15" customHeight="1" x14ac:dyDescent="0.4">
      <c r="A100" s="60" t="s">
        <v>152</v>
      </c>
      <c r="B100" s="94"/>
      <c r="C100" s="60"/>
      <c r="D100" s="60"/>
      <c r="E100" s="60"/>
      <c r="F100" s="60"/>
      <c r="G100" s="60"/>
    </row>
    <row r="101" spans="1:7" ht="15" customHeight="1" x14ac:dyDescent="0.4">
      <c r="A101" s="60" t="s">
        <v>153</v>
      </c>
      <c r="B101" s="94"/>
      <c r="C101" s="60"/>
      <c r="D101" s="60"/>
      <c r="E101" s="60"/>
      <c r="F101" s="60"/>
      <c r="G101" s="60"/>
    </row>
  </sheetData>
  <mergeCells count="263">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115" zoomScaleNormal="100" zoomScaleSheetLayoutView="115"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159</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159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159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02" t="str">
        <f>IF(VLOOKUP($AK$1,選択肢!$A$1:$J$32,C42,FALSE)=0,"-",VLOOKUP($AK$1,選択肢!$A$1:$J$32,C42,FALSE))</f>
        <v>管理者</v>
      </c>
      <c r="D37" s="303"/>
      <c r="E37" s="301" t="str">
        <f>IF(VLOOKUP($AK$1,選択肢!$A$1:$J$32,E42,FALSE)=0,"-",VLOOKUP($AK$1,選択肢!$A$1:$J$32,E42,FALSE))</f>
        <v>従業者</v>
      </c>
      <c r="F37" s="301"/>
      <c r="G37" s="301"/>
      <c r="H37" s="301"/>
      <c r="I37" s="302" t="str">
        <f>IF(VLOOKUP($AK$1,選択肢!$A$1:$J$32,I42,FALSE)=0,"-",VLOOKUP($AK$1,選択肢!$A$1:$J$32,I42,FALSE))</f>
        <v>-</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x14ac:dyDescent="0.4">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296">
        <f>COUNTIFS($B$11:$B$30,E$37,$C$11:$C$30,"D",$E$11:$E$30,"*")</f>
        <v>1</v>
      </c>
      <c r="G40" s="297"/>
      <c r="H40" s="298"/>
      <c r="I40" s="296">
        <f>COUNTIFS($B$11:$B$30,I$37,$C$11:$C$30,"C",$E$11:$E$30,"*")</f>
        <v>0</v>
      </c>
      <c r="J40" s="297"/>
      <c r="K40" s="298"/>
      <c r="L40" s="296">
        <f>COUNTIFS($B$11:$B$30,I$37,$C$11:$C$30,"D",$E$11:$E$30,"*")</f>
        <v>0</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x14ac:dyDescent="0.4">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4" t="s">
        <v>126</v>
      </c>
      <c r="D50" s="274"/>
      <c r="E50" s="274"/>
      <c r="F50" s="60"/>
      <c r="G50" s="60"/>
    </row>
    <row r="51" spans="1:7" ht="15" customHeight="1" x14ac:dyDescent="0.4">
      <c r="A51" s="60"/>
      <c r="B51" s="97" t="s">
        <v>127</v>
      </c>
      <c r="C51" s="275" t="s">
        <v>128</v>
      </c>
      <c r="D51" s="275"/>
      <c r="E51" s="275"/>
      <c r="F51" s="60"/>
      <c r="G51" s="60"/>
    </row>
    <row r="52" spans="1:7" ht="15" customHeight="1" x14ac:dyDescent="0.4">
      <c r="A52" s="60"/>
      <c r="B52" s="97" t="s">
        <v>129</v>
      </c>
      <c r="C52" s="275" t="s">
        <v>130</v>
      </c>
      <c r="D52" s="275"/>
      <c r="E52" s="275"/>
      <c r="F52" s="60"/>
      <c r="G52" s="60"/>
    </row>
    <row r="53" spans="1:7" ht="15" customHeight="1" x14ac:dyDescent="0.4">
      <c r="A53" s="60"/>
      <c r="B53" s="97" t="s">
        <v>131</v>
      </c>
      <c r="C53" s="275" t="s">
        <v>132</v>
      </c>
      <c r="D53" s="275"/>
      <c r="E53" s="275"/>
      <c r="F53" s="60"/>
      <c r="G53" s="60"/>
    </row>
    <row r="54" spans="1:7" ht="15" customHeight="1" x14ac:dyDescent="0.4">
      <c r="A54" s="60"/>
      <c r="B54" s="97" t="s">
        <v>133</v>
      </c>
      <c r="C54" s="275" t="s">
        <v>134</v>
      </c>
      <c r="D54" s="275"/>
      <c r="E54" s="275"/>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292</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293</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293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294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x14ac:dyDescent="0.4">
      <c r="A35" s="68" t="s">
        <v>295</v>
      </c>
      <c r="B35" s="67"/>
      <c r="C35" s="67"/>
      <c r="D35" s="67"/>
      <c r="E35" s="67"/>
      <c r="F35" s="67"/>
      <c r="G35" s="60"/>
      <c r="H35" s="60"/>
      <c r="I35" s="60"/>
      <c r="J35" s="60"/>
      <c r="K35" s="60"/>
      <c r="L35" s="60"/>
      <c r="M35" s="60"/>
      <c r="N35" s="60"/>
      <c r="O35" s="60"/>
      <c r="Y35" s="68"/>
      <c r="AM35" s="67"/>
      <c r="AN35" s="62"/>
    </row>
    <row r="36" spans="1:40" ht="24.95" customHeight="1" x14ac:dyDescent="0.4">
      <c r="A36" s="274"/>
      <c r="B36" s="274"/>
      <c r="C36" s="274"/>
      <c r="D36" s="98">
        <f>IF(MONTH($F$9)&lt;7,MONTH($F$9)+6,MONTH($F$9)-6)</f>
        <v>11</v>
      </c>
      <c r="E36" s="98">
        <f>IF(MONTH($F$9)&lt;6,MONTH($F$9)+7,MONTH($F$9)-5)</f>
        <v>12</v>
      </c>
      <c r="F36" s="344">
        <f>IF(MONTH($F$9)&lt;5,MONTH($F$9)+8,MONTH($F$9)-4)</f>
        <v>1</v>
      </c>
      <c r="G36" s="344"/>
      <c r="H36" s="344"/>
      <c r="I36" s="344">
        <f>IF(MONTH($F$9)&lt;4,MONTH($F$9)+9,MONTH($F$9)-3)</f>
        <v>2</v>
      </c>
      <c r="J36" s="344"/>
      <c r="K36" s="344"/>
      <c r="L36" s="344">
        <f>IF(MONTH($F$9)&lt;3,MONTH($F$9)+10,MONTH($F$9)-2)</f>
        <v>3</v>
      </c>
      <c r="M36" s="344"/>
      <c r="N36" s="344"/>
      <c r="O36" s="344">
        <f>IF(MONTH($F$9)&lt;2,MONTH($F$9)+11,MONTH($F$9)-1)</f>
        <v>4</v>
      </c>
      <c r="P36" s="344"/>
      <c r="Q36" s="344"/>
      <c r="R36" s="274" t="s">
        <v>211</v>
      </c>
      <c r="S36" s="274"/>
      <c r="T36" s="274"/>
      <c r="U36" s="274"/>
      <c r="V36" s="292" t="s">
        <v>212</v>
      </c>
      <c r="W36" s="292"/>
      <c r="X36" s="292"/>
      <c r="Y36" s="292"/>
      <c r="Z36" s="292" t="s">
        <v>296</v>
      </c>
      <c r="AA36" s="292"/>
      <c r="AB36" s="292"/>
      <c r="AC36" s="292"/>
    </row>
    <row r="37" spans="1:40" ht="18" customHeight="1" x14ac:dyDescent="0.4">
      <c r="A37" s="348" t="s">
        <v>297</v>
      </c>
      <c r="B37" s="348"/>
      <c r="C37" s="348"/>
      <c r="D37" s="69">
        <v>85</v>
      </c>
      <c r="E37" s="69">
        <v>86</v>
      </c>
      <c r="F37" s="345">
        <v>86</v>
      </c>
      <c r="G37" s="345"/>
      <c r="H37" s="345"/>
      <c r="I37" s="345">
        <v>86</v>
      </c>
      <c r="J37" s="345"/>
      <c r="K37" s="345"/>
      <c r="L37" s="345">
        <v>88</v>
      </c>
      <c r="M37" s="345"/>
      <c r="N37" s="345"/>
      <c r="O37" s="345">
        <v>90</v>
      </c>
      <c r="P37" s="345"/>
      <c r="Q37" s="345"/>
      <c r="R37" s="275">
        <f>SUM(D37:Q37)</f>
        <v>521</v>
      </c>
      <c r="S37" s="275"/>
      <c r="T37" s="275"/>
      <c r="U37" s="275"/>
      <c r="V37" s="406">
        <f>ROUNDUP((R37+R38)/6,1)</f>
        <v>106.69999999999999</v>
      </c>
      <c r="W37" s="406"/>
      <c r="X37" s="406"/>
      <c r="Y37" s="406"/>
      <c r="Z37" s="406">
        <f>ROUNDDOWN(V37/35,1)</f>
        <v>3</v>
      </c>
      <c r="AA37" s="406"/>
      <c r="AB37" s="406"/>
      <c r="AC37" s="406"/>
    </row>
    <row r="38" spans="1:40" ht="18" customHeight="1" x14ac:dyDescent="0.4">
      <c r="A38" s="348" t="s">
        <v>298</v>
      </c>
      <c r="B38" s="348"/>
      <c r="C38" s="348"/>
      <c r="D38" s="69">
        <v>20</v>
      </c>
      <c r="E38" s="69">
        <v>21</v>
      </c>
      <c r="F38" s="345">
        <v>21</v>
      </c>
      <c r="G38" s="345"/>
      <c r="H38" s="345"/>
      <c r="I38" s="345">
        <v>21</v>
      </c>
      <c r="J38" s="345"/>
      <c r="K38" s="345"/>
      <c r="L38" s="345">
        <v>19</v>
      </c>
      <c r="M38" s="345"/>
      <c r="N38" s="345"/>
      <c r="O38" s="345">
        <v>17</v>
      </c>
      <c r="P38" s="345"/>
      <c r="Q38" s="345"/>
      <c r="R38" s="275">
        <f>+SUM(D38:Q38)</f>
        <v>119</v>
      </c>
      <c r="S38" s="275"/>
      <c r="T38" s="275"/>
      <c r="U38" s="275"/>
      <c r="V38" s="406"/>
      <c r="W38" s="406"/>
      <c r="X38" s="406"/>
      <c r="Y38" s="406"/>
      <c r="Z38" s="406"/>
      <c r="AA38" s="406"/>
      <c r="AB38" s="406"/>
      <c r="AC38" s="406"/>
    </row>
    <row r="39" spans="1:40" ht="21" customHeight="1" x14ac:dyDescent="0.4">
      <c r="A39" s="68" t="s">
        <v>189</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x14ac:dyDescent="0.4">
      <c r="A40" s="62"/>
      <c r="B40" s="67"/>
      <c r="C40" s="302" t="str">
        <f>IF(VLOOKUP($AK$1,選択肢!$A$1:$J$32,C45,FALSE)=0,"-",VLOOKUP($AK$1,選択肢!$A$1:$J$32,C45,FALSE))</f>
        <v>管理者</v>
      </c>
      <c r="D40" s="303"/>
      <c r="E40" s="301" t="str">
        <f>IF(VLOOKUP($AK$1,選択肢!$A$1:$J$32,E45,FALSE)=0,"-",VLOOKUP($AK$1,選択肢!$A$1:$J$32,E45,FALSE))</f>
        <v>相談支援専門員</v>
      </c>
      <c r="F40" s="301"/>
      <c r="G40" s="301"/>
      <c r="H40" s="301"/>
      <c r="I40" s="302" t="str">
        <f>IF(VLOOKUP($AK$1,選択肢!$A$1:$J$32,I45,FALSE)=0,"-",VLOOKUP($AK$1,選択肢!$A$1:$J$32,I45,FALSE))</f>
        <v>相談支援員</v>
      </c>
      <c r="J40" s="303"/>
      <c r="K40" s="303"/>
      <c r="L40" s="303"/>
      <c r="M40" s="303"/>
      <c r="N40" s="304"/>
      <c r="O40" s="302" t="str">
        <f>IF(VLOOKUP($AK$1,選択肢!$A$1:$J$32,O45,FALSE)=0,"-",VLOOKUP($AK$1,選択肢!$A$1:$J$32,O45,FALSE))</f>
        <v>-</v>
      </c>
      <c r="P40" s="303"/>
      <c r="Q40" s="303"/>
      <c r="R40" s="303"/>
      <c r="S40" s="303"/>
      <c r="T40" s="304"/>
      <c r="U40" s="302" t="str">
        <f>IF(VLOOKUP($AK$1,選択肢!$A$1:$J$32,U45,FALSE)=0,"-",VLOOKUP($AK$1,選択肢!$A$1:$J$32,U45,FALSE))</f>
        <v>-</v>
      </c>
      <c r="V40" s="303"/>
      <c r="W40" s="303"/>
      <c r="X40" s="303"/>
      <c r="Y40" s="303"/>
      <c r="Z40" s="304"/>
      <c r="AA40" s="302" t="str">
        <f>IF(VLOOKUP($AK$1,選択肢!$A$1:$J$32,AA45,FALSE)=0,"-",VLOOKUP($AK$1,選択肢!$A$1:$J$32,AA45,FALSE))</f>
        <v>-</v>
      </c>
      <c r="AB40" s="303"/>
      <c r="AC40" s="303"/>
      <c r="AD40" s="303"/>
      <c r="AE40" s="303"/>
      <c r="AF40" s="304"/>
      <c r="AG40" s="301" t="str">
        <f>IF(VLOOKUP($AK$1,選択肢!$A$1:$J$32,AG45,FALSE)=0,"-",VLOOKUP($AK$1,選択肢!$A$1:$J$32,AG45,FALSE))</f>
        <v>-</v>
      </c>
      <c r="AH40" s="301"/>
      <c r="AI40" s="301"/>
      <c r="AJ40" s="301"/>
      <c r="AK40" s="301"/>
      <c r="AL40" s="301" t="str">
        <f>IF(VLOOKUP($AK$1,選択肢!$A$1:$J$32,AL45,FALSE)=0,"-",VLOOKUP($AK$1,選択肢!$A$1:$J$32,AL45,FALSE))</f>
        <v>-</v>
      </c>
      <c r="AM40" s="301"/>
      <c r="AN40" s="62"/>
    </row>
    <row r="41" spans="1:40" ht="18" customHeight="1" x14ac:dyDescent="0.4">
      <c r="A41" s="62"/>
      <c r="B41" s="67"/>
      <c r="C41" s="102" t="s">
        <v>190</v>
      </c>
      <c r="D41" s="102" t="s">
        <v>191</v>
      </c>
      <c r="E41" s="101" t="s">
        <v>190</v>
      </c>
      <c r="F41" s="300" t="s">
        <v>191</v>
      </c>
      <c r="G41" s="300"/>
      <c r="H41" s="300"/>
      <c r="I41" s="296" t="s">
        <v>190</v>
      </c>
      <c r="J41" s="297"/>
      <c r="K41" s="298"/>
      <c r="L41" s="296" t="s">
        <v>191</v>
      </c>
      <c r="M41" s="297"/>
      <c r="N41" s="298"/>
      <c r="O41" s="296" t="s">
        <v>190</v>
      </c>
      <c r="P41" s="297"/>
      <c r="Q41" s="298"/>
      <c r="R41" s="296" t="s">
        <v>191</v>
      </c>
      <c r="S41" s="297"/>
      <c r="T41" s="298"/>
      <c r="U41" s="296" t="s">
        <v>190</v>
      </c>
      <c r="V41" s="297"/>
      <c r="W41" s="298"/>
      <c r="X41" s="296" t="s">
        <v>191</v>
      </c>
      <c r="Y41" s="297"/>
      <c r="Z41" s="298"/>
      <c r="AA41" s="296" t="s">
        <v>190</v>
      </c>
      <c r="AB41" s="297"/>
      <c r="AC41" s="298"/>
      <c r="AD41" s="296" t="s">
        <v>191</v>
      </c>
      <c r="AE41" s="297"/>
      <c r="AF41" s="298"/>
      <c r="AG41" s="296" t="s">
        <v>190</v>
      </c>
      <c r="AH41" s="297"/>
      <c r="AI41" s="298"/>
      <c r="AJ41" s="296" t="s">
        <v>191</v>
      </c>
      <c r="AK41" s="298"/>
      <c r="AL41" s="101" t="s">
        <v>27</v>
      </c>
      <c r="AM41" s="101" t="s">
        <v>216</v>
      </c>
      <c r="AN41" s="62"/>
    </row>
    <row r="42" spans="1:40" ht="18" customHeight="1" x14ac:dyDescent="0.4">
      <c r="A42" s="62"/>
      <c r="B42" s="75" t="s">
        <v>192</v>
      </c>
      <c r="C42" s="101">
        <f>COUNTIFS($B$11:$B$30,C$40,$C$11:$C$30,"A",$E$11:$E$30,"*")</f>
        <v>1</v>
      </c>
      <c r="D42" s="101">
        <f>COUNTIFS($B$11:$B$30,C$40,$C$11:$C$30,"B",$E$11:$E$30,"*")</f>
        <v>0</v>
      </c>
      <c r="E42" s="101">
        <f>COUNTIFS($B$11:$B$30,E$40,$C$11:$C$30,"A",$E$11:$E$30,"*")</f>
        <v>0</v>
      </c>
      <c r="F42" s="296">
        <f>COUNTIFS($B$11:$B$30,E$40,$C$11:$C$30,"B",$E$11:$E$30,"*")</f>
        <v>1</v>
      </c>
      <c r="G42" s="297"/>
      <c r="H42" s="298"/>
      <c r="I42" s="296">
        <f>COUNTIFS($B$11:$B$30,I$40,$C$11:$C$30,"A",$E$11:$E$30,"*")</f>
        <v>0</v>
      </c>
      <c r="J42" s="297"/>
      <c r="K42" s="298"/>
      <c r="L42" s="296">
        <f>COUNTIFS($B$11:$B$30,I$40,$C$11:$C$30,"B",$E$11:$E$30,"*")</f>
        <v>0</v>
      </c>
      <c r="M42" s="297"/>
      <c r="N42" s="298"/>
      <c r="O42" s="296">
        <f>COUNTIFS($B$11:$B$30,O$40,$C$11:$C$30,"A",$E$11:$E$30,"*")</f>
        <v>0</v>
      </c>
      <c r="P42" s="297"/>
      <c r="Q42" s="298"/>
      <c r="R42" s="296">
        <f>COUNTIFS($B$11:$B$30,O$40,$C$11:$C$30,"B",$E$11:$E$30,"*")</f>
        <v>0</v>
      </c>
      <c r="S42" s="297"/>
      <c r="T42" s="298"/>
      <c r="U42" s="296">
        <f>COUNTIFS($B$11:$B$30,U$40,$C$11:$C$30,"A",$E$11:$E$30,"*")</f>
        <v>0</v>
      </c>
      <c r="V42" s="297"/>
      <c r="W42" s="298"/>
      <c r="X42" s="296">
        <f>COUNTIFS($B$11:$B$30,U$40,$C$11:$C$30,"B",$E$11:$E$30,"*")</f>
        <v>0</v>
      </c>
      <c r="Y42" s="297"/>
      <c r="Z42" s="298"/>
      <c r="AA42" s="296">
        <f>COUNTIFS($B$11:$B$30,AA$40,$C$11:$C$30,"A",$E$11:$E$30,"*")</f>
        <v>0</v>
      </c>
      <c r="AB42" s="297"/>
      <c r="AC42" s="298"/>
      <c r="AD42" s="296">
        <f>COUNTIFS($B$11:$B$30,AA$40,$C$11:$C$30,"B",$E$11:$E$30,"*")</f>
        <v>0</v>
      </c>
      <c r="AE42" s="297"/>
      <c r="AF42" s="298"/>
      <c r="AG42" s="296">
        <f>COUNTIFS($B$11:$B$30,AG$40,$C$11:$C$30,"A",$E$11:$E$30,"*")</f>
        <v>0</v>
      </c>
      <c r="AH42" s="297"/>
      <c r="AI42" s="298"/>
      <c r="AJ42" s="296">
        <f>COUNTIFS($B$11:$B$30,AG$40,$C$11:$C$30,"B",$E$11:$E$30,"*")</f>
        <v>0</v>
      </c>
      <c r="AK42" s="298"/>
      <c r="AL42" s="101">
        <f>COUNTIFS($B$11:$B$30,AL$40,$C$11:$C$30,"A",$E$11:$E$30,"*")</f>
        <v>0</v>
      </c>
      <c r="AM42" s="101">
        <f>COUNTIFS($B$11:$B$30,AL$40,$C$11:$C$30,"B",$E$11:$E$30,"*")</f>
        <v>0</v>
      </c>
      <c r="AN42" s="62"/>
    </row>
    <row r="43" spans="1:40" ht="18" customHeight="1" x14ac:dyDescent="0.4">
      <c r="A43" s="62"/>
      <c r="B43" s="82" t="s">
        <v>193</v>
      </c>
      <c r="C43" s="101">
        <f>COUNTIFS($B$11:$B$30,C$40,$C$11:$C$30,"C",$E$11:$E$30,"*")</f>
        <v>0</v>
      </c>
      <c r="D43" s="101">
        <f>COUNTIFS($B$11:$B$30,C$40,$C$11:$C$30,"D",$E$11:$E$30,"*")</f>
        <v>0</v>
      </c>
      <c r="E43" s="101">
        <f>COUNTIFS($B$11:$B$30,E$40,$C$11:$C$30,"C",$E$11:$E$30,"*")</f>
        <v>1</v>
      </c>
      <c r="F43" s="296">
        <f>COUNTIFS($B$11:$B$30,E$40,$C$11:$C$30,"D",$E$11:$E$30,"*")</f>
        <v>0</v>
      </c>
      <c r="G43" s="297"/>
      <c r="H43" s="298"/>
      <c r="I43" s="296">
        <f>COUNTIFS($B$11:$B$30,I$40,$C$11:$C$30,"C",$E$11:$E$30,"*")</f>
        <v>0</v>
      </c>
      <c r="J43" s="297"/>
      <c r="K43" s="298"/>
      <c r="L43" s="296">
        <f>COUNTIFS($B$11:$B$30,I$40,$C$11:$C$30,"D",$E$11:$E$30,"*")</f>
        <v>1</v>
      </c>
      <c r="M43" s="297"/>
      <c r="N43" s="298"/>
      <c r="O43" s="296">
        <f>COUNTIFS($B$11:$B$30,O$40,$C$11:$C$30,"C",$E$11:$E$30,"*")</f>
        <v>0</v>
      </c>
      <c r="P43" s="297"/>
      <c r="Q43" s="298"/>
      <c r="R43" s="296">
        <f>COUNTIFS($B$11:$B$30,O$40,$C$11:$C$30,"D",$E$11:$E$30,"*")</f>
        <v>0</v>
      </c>
      <c r="S43" s="297"/>
      <c r="T43" s="298"/>
      <c r="U43" s="296">
        <f>COUNTIFS($B$11:$B$30,U$40,$C$11:$C$30,"C",$E$11:$E$30,"*")</f>
        <v>0</v>
      </c>
      <c r="V43" s="297"/>
      <c r="W43" s="298"/>
      <c r="X43" s="296">
        <f>COUNTIFS($B$11:$B$30,U$40,$C$11:$C$30,"D",$E$11:$E$30,"*")</f>
        <v>0</v>
      </c>
      <c r="Y43" s="297"/>
      <c r="Z43" s="298"/>
      <c r="AA43" s="296">
        <f>COUNTIFS($B$11:$B$30,AA$40,$C$11:$C$30,"C",$E$11:$E$30,"*")</f>
        <v>0</v>
      </c>
      <c r="AB43" s="297"/>
      <c r="AC43" s="298"/>
      <c r="AD43" s="296">
        <f>COUNTIFS($B$11:$B$30,AA$40,$C$11:$C$30,"D",$E$11:$E$30,"*")</f>
        <v>0</v>
      </c>
      <c r="AE43" s="297"/>
      <c r="AF43" s="298"/>
      <c r="AG43" s="296">
        <f>COUNTIFS($B$11:$B$30,AG$40,$C$11:$C$30,"C",$E$11:$E$30,"*")</f>
        <v>0</v>
      </c>
      <c r="AH43" s="297"/>
      <c r="AI43" s="298"/>
      <c r="AJ43" s="296">
        <f>COUNTIFS($B$11:$B$30,AG$40,$C$11:$C$30,"D",$E$11:$E$30,"*")</f>
        <v>0</v>
      </c>
      <c r="AK43" s="298"/>
      <c r="AL43" s="101">
        <f>COUNTIFS($B$11:$B$30,AL$40,$C$11:$C$30,"C",$E$11:$E$30,"*")</f>
        <v>0</v>
      </c>
      <c r="AM43" s="101">
        <f>COUNTIFS($B$11:$B$30,AL$40,$C$11:$C$30,"D",$E$11:$E$30,"*")</f>
        <v>0</v>
      </c>
      <c r="AN43" s="62"/>
    </row>
    <row r="44" spans="1:40" ht="24.95" customHeight="1" x14ac:dyDescent="0.4">
      <c r="A44" s="62"/>
      <c r="B44" s="82" t="s">
        <v>194</v>
      </c>
      <c r="C44" s="302" t="str">
        <f>IF($AK$3="４週",SUMIFS($AK$11:$AK$30,$B$11:$B$30,C40)/4/$AH$5,IF($AK$3="歴月",SUMIFS($AK$11:$AK$30,$B$11:$B$30,C40)/$AL$5,"記載する期間を選択してください"))</f>
        <v>記載する期間を選択してください</v>
      </c>
      <c r="D44" s="304"/>
      <c r="E44" s="302" t="str">
        <f>IF($AK$3="４週",SUMIFS($AK$11:$AK$30,$B$11:$B$30,E40)/4/$AH$5,IF($AK$3="歴月",SUMIFS($AK$11:$AK$30,$B$11:$B$30,E40)/$AL$5,"記載する期間を選択してください"))</f>
        <v>記載する期間を選択してください</v>
      </c>
      <c r="F44" s="303"/>
      <c r="G44" s="303"/>
      <c r="H44" s="304"/>
      <c r="I44" s="302" t="str">
        <f>IF($AK$3="４週",SUMIFS($AK$11:$AK$30,$B$11:$B$30,I40)/4/$AH$5,IF($AK$3="歴月",SUMIFS($AK$11:$AK$30,$B$11:$B$30,I40)/$AL$5,"記載する期間を選択してください"))</f>
        <v>記載する期間を選択してください</v>
      </c>
      <c r="J44" s="303"/>
      <c r="K44" s="303"/>
      <c r="L44" s="303"/>
      <c r="M44" s="303"/>
      <c r="N44" s="304"/>
      <c r="O44" s="302" t="str">
        <f>IF($AK$3="４週",SUMIFS($AK$11:$AK$30,$B$11:$B$30,O40)/4/$AH$5,IF($AK$3="歴月",SUMIFS($AK$11:$AK$30,$B$11:$B$30,O40)/$AL$5,"記載する期間を選択してください"))</f>
        <v>記載する期間を選択してください</v>
      </c>
      <c r="P44" s="303"/>
      <c r="Q44" s="303"/>
      <c r="R44" s="303"/>
      <c r="S44" s="303"/>
      <c r="T44" s="304"/>
      <c r="U44" s="302" t="str">
        <f>IF($AK$3="４週",SUMIFS($AK$11:$AK$30,$B$11:$B$30,U40)/4/$AH$5,IF($AK$3="歴月",SUMIFS($AK$11:$AK$30,$B$11:$B$30,U40)/$AL$5,"記載する期間を選択してください"))</f>
        <v>記載する期間を選択してください</v>
      </c>
      <c r="V44" s="303"/>
      <c r="W44" s="303"/>
      <c r="X44" s="303"/>
      <c r="Y44" s="303"/>
      <c r="Z44" s="304"/>
      <c r="AA44" s="302" t="str">
        <f>IF($AK$3="４週",SUMIFS($AK$11:$AK$30,$B$11:$B$30,AA40)/4/$AH$5,IF($AK$3="歴月",SUMIFS($AK$11:$AK$30,$B$11:$B$30,AA40)/$AL$5,"記載する期間を選択してください"))</f>
        <v>記載する期間を選択してください</v>
      </c>
      <c r="AB44" s="303"/>
      <c r="AC44" s="303"/>
      <c r="AD44" s="303"/>
      <c r="AE44" s="303"/>
      <c r="AF44" s="304"/>
      <c r="AG44" s="302" t="str">
        <f>IF($AK$3="４週",SUMIFS($AK$11:$AK$30,$B$11:$B$30,AG40)/4/$AH$5,IF($AK$3="歴月",SUMIFS($AK$11:$AK$30,$B$11:$B$30,AG40)/$AL$5,"記載する期間を選択してください"))</f>
        <v>記載する期間を選択してください</v>
      </c>
      <c r="AH44" s="303"/>
      <c r="AI44" s="303"/>
      <c r="AJ44" s="303"/>
      <c r="AK44" s="304"/>
      <c r="AL44" s="302" t="str">
        <f>IF($AK$3="４週",SUMIFS($AK$11:$AK$30,$B$11:$B$30,AL40)/4/$AH$5,IF($AK$3="歴月",SUMIFS($AK$11:$AK$30,$B$11:$B$30,AL40)/$AL$5,"記載する期間を選択してください"))</f>
        <v>記載する期間を選択してください</v>
      </c>
      <c r="AM44" s="304"/>
      <c r="AN44" s="62"/>
    </row>
    <row r="45" spans="1:40" ht="5.0999999999999996" customHeight="1" x14ac:dyDescent="0.4">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x14ac:dyDescent="0.4">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x14ac:dyDescent="0.4">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123</v>
      </c>
      <c r="B51" s="94"/>
      <c r="C51" s="60"/>
      <c r="D51" s="60"/>
      <c r="E51" s="60"/>
      <c r="F51" s="60"/>
      <c r="G51" s="60"/>
    </row>
    <row r="52" spans="1:39" ht="15" customHeight="1" x14ac:dyDescent="0.4">
      <c r="A52" s="60" t="s">
        <v>124</v>
      </c>
      <c r="B52" s="94"/>
      <c r="C52" s="60"/>
      <c r="D52" s="60"/>
      <c r="E52" s="60"/>
      <c r="F52" s="60"/>
      <c r="G52" s="60"/>
    </row>
    <row r="53" spans="1:39" ht="15" customHeight="1" x14ac:dyDescent="0.4">
      <c r="A53" s="60"/>
      <c r="B53" s="75" t="s">
        <v>125</v>
      </c>
      <c r="C53" s="274" t="s">
        <v>126</v>
      </c>
      <c r="D53" s="274"/>
      <c r="E53" s="274"/>
      <c r="F53" s="60"/>
      <c r="G53" s="60"/>
    </row>
    <row r="54" spans="1:39" ht="15" customHeight="1" x14ac:dyDescent="0.4">
      <c r="A54" s="60"/>
      <c r="B54" s="97" t="s">
        <v>127</v>
      </c>
      <c r="C54" s="275" t="s">
        <v>128</v>
      </c>
      <c r="D54" s="275"/>
      <c r="E54" s="275"/>
      <c r="F54" s="60"/>
      <c r="G54" s="60"/>
    </row>
    <row r="55" spans="1:39" ht="15" customHeight="1" x14ac:dyDescent="0.4">
      <c r="A55" s="60"/>
      <c r="B55" s="97" t="s">
        <v>129</v>
      </c>
      <c r="C55" s="275" t="s">
        <v>130</v>
      </c>
      <c r="D55" s="275"/>
      <c r="E55" s="275"/>
      <c r="F55" s="60"/>
      <c r="G55" s="60"/>
    </row>
    <row r="56" spans="1:39" ht="15" customHeight="1" x14ac:dyDescent="0.4">
      <c r="A56" s="60"/>
      <c r="B56" s="97" t="s">
        <v>131</v>
      </c>
      <c r="C56" s="275" t="s">
        <v>132</v>
      </c>
      <c r="D56" s="275"/>
      <c r="E56" s="275"/>
      <c r="F56" s="60"/>
      <c r="G56" s="60"/>
    </row>
    <row r="57" spans="1:39" ht="15" customHeight="1" x14ac:dyDescent="0.4">
      <c r="A57" s="60"/>
      <c r="B57" s="97" t="s">
        <v>133</v>
      </c>
      <c r="C57" s="275" t="s">
        <v>134</v>
      </c>
      <c r="D57" s="275"/>
      <c r="E57" s="275"/>
      <c r="F57" s="60"/>
      <c r="G57" s="60"/>
    </row>
    <row r="58" spans="1:39" ht="15" customHeight="1" x14ac:dyDescent="0.4">
      <c r="A58" s="60"/>
      <c r="B58" s="60" t="s">
        <v>135</v>
      </c>
      <c r="C58" s="60"/>
      <c r="D58" s="60"/>
      <c r="E58" s="60"/>
      <c r="F58" s="60"/>
      <c r="G58" s="60"/>
    </row>
    <row r="59" spans="1:39" ht="15" customHeight="1" x14ac:dyDescent="0.4">
      <c r="A59" s="60"/>
      <c r="B59" s="60" t="s">
        <v>136</v>
      </c>
      <c r="C59" s="60"/>
      <c r="D59" s="60"/>
      <c r="E59" s="60"/>
      <c r="F59" s="60"/>
      <c r="G59" s="60"/>
    </row>
    <row r="60" spans="1:39" ht="15" customHeight="1" x14ac:dyDescent="0.4">
      <c r="A60" s="60"/>
      <c r="B60" s="60" t="s">
        <v>137</v>
      </c>
      <c r="C60" s="60"/>
      <c r="D60" s="60"/>
      <c r="E60" s="60"/>
      <c r="F60" s="60"/>
      <c r="G60" s="60"/>
    </row>
    <row r="61" spans="1:39" ht="15" customHeight="1" x14ac:dyDescent="0.4">
      <c r="A61" s="60" t="s">
        <v>138</v>
      </c>
      <c r="B61" s="94"/>
      <c r="C61" s="60"/>
      <c r="D61" s="60"/>
      <c r="E61" s="60"/>
      <c r="F61" s="60"/>
      <c r="G61" s="60"/>
    </row>
    <row r="62" spans="1:39" ht="15" customHeight="1" x14ac:dyDescent="0.4">
      <c r="A62" s="60" t="s">
        <v>139</v>
      </c>
      <c r="B62" s="94"/>
      <c r="C62" s="60"/>
      <c r="D62" s="60"/>
      <c r="E62" s="60"/>
      <c r="F62" s="60"/>
      <c r="G62" s="60"/>
    </row>
    <row r="63" spans="1:39" ht="15" customHeight="1" x14ac:dyDescent="0.4">
      <c r="A63" s="60" t="s">
        <v>140</v>
      </c>
      <c r="B63" s="94"/>
      <c r="C63" s="60"/>
      <c r="D63" s="60"/>
      <c r="E63" s="60"/>
      <c r="F63" s="60"/>
      <c r="G63" s="60"/>
    </row>
    <row r="64" spans="1:39" ht="15" customHeight="1" x14ac:dyDescent="0.4">
      <c r="A64" s="60" t="s">
        <v>141</v>
      </c>
      <c r="B64" s="94"/>
      <c r="C64" s="60"/>
      <c r="D64" s="60"/>
      <c r="E64" s="60"/>
      <c r="F64" s="60"/>
      <c r="G64" s="60"/>
    </row>
    <row r="65" spans="1:7" ht="15" customHeight="1" x14ac:dyDescent="0.4">
      <c r="A65" s="60" t="s">
        <v>142</v>
      </c>
      <c r="B65" s="94"/>
      <c r="C65" s="60"/>
      <c r="D65" s="60"/>
      <c r="E65" s="60"/>
      <c r="F65" s="60"/>
      <c r="G65" s="60"/>
    </row>
    <row r="66" spans="1:7" ht="15" customHeight="1" x14ac:dyDescent="0.4">
      <c r="A66" s="60" t="s">
        <v>143</v>
      </c>
      <c r="B66" s="94"/>
      <c r="C66" s="60"/>
      <c r="D66" s="60"/>
      <c r="E66" s="60"/>
      <c r="F66" s="60"/>
      <c r="G66" s="60"/>
    </row>
    <row r="67" spans="1:7" ht="15" customHeight="1" x14ac:dyDescent="0.4">
      <c r="A67" s="60"/>
      <c r="B67" s="60" t="s">
        <v>144</v>
      </c>
      <c r="C67" s="60"/>
      <c r="D67" s="60"/>
      <c r="E67" s="60"/>
      <c r="F67" s="60"/>
      <c r="G67" s="60"/>
    </row>
    <row r="68" spans="1:7" ht="15" customHeight="1" x14ac:dyDescent="0.4">
      <c r="A68" s="60"/>
      <c r="B68" s="60" t="s">
        <v>145</v>
      </c>
      <c r="C68" s="60"/>
      <c r="D68" s="60"/>
      <c r="E68" s="60"/>
      <c r="F68" s="60"/>
      <c r="G68" s="60"/>
    </row>
    <row r="69" spans="1:7" ht="15" customHeight="1" x14ac:dyDescent="0.4">
      <c r="A69" s="60" t="s">
        <v>146</v>
      </c>
      <c r="B69" s="94"/>
      <c r="C69" s="60"/>
      <c r="D69" s="60"/>
      <c r="E69" s="60"/>
      <c r="F69" s="60"/>
      <c r="G69" s="60"/>
    </row>
    <row r="70" spans="1:7" ht="15" customHeight="1" x14ac:dyDescent="0.4">
      <c r="A70" s="60" t="s">
        <v>147</v>
      </c>
      <c r="B70" s="94"/>
      <c r="C70" s="60"/>
      <c r="D70" s="60"/>
      <c r="E70" s="60"/>
      <c r="F70" s="60"/>
      <c r="G70" s="60"/>
    </row>
    <row r="71" spans="1:7" ht="15" customHeight="1" x14ac:dyDescent="0.4">
      <c r="A71" s="60" t="s">
        <v>148</v>
      </c>
      <c r="B71" s="94"/>
      <c r="C71" s="60"/>
      <c r="D71" s="60"/>
      <c r="E71" s="60"/>
      <c r="F71" s="60"/>
      <c r="G71" s="60"/>
    </row>
    <row r="72" spans="1:7" ht="15" customHeight="1" x14ac:dyDescent="0.4">
      <c r="A72" s="60" t="s">
        <v>149</v>
      </c>
      <c r="B72" s="94"/>
      <c r="C72" s="60"/>
      <c r="D72" s="60"/>
      <c r="E72" s="60"/>
      <c r="F72" s="60"/>
      <c r="G72" s="60"/>
    </row>
    <row r="73" spans="1:7" ht="15" customHeight="1" x14ac:dyDescent="0.4">
      <c r="A73" s="60" t="s">
        <v>150</v>
      </c>
      <c r="B73" s="94"/>
      <c r="C73" s="60"/>
      <c r="D73" s="60"/>
      <c r="E73" s="60"/>
      <c r="F73" s="60"/>
      <c r="G73" s="60"/>
    </row>
    <row r="74" spans="1:7" ht="15" customHeight="1" x14ac:dyDescent="0.4">
      <c r="A74" s="60" t="s">
        <v>151</v>
      </c>
      <c r="B74" s="94"/>
      <c r="C74" s="60"/>
      <c r="D74" s="60"/>
      <c r="E74" s="60"/>
      <c r="F74" s="60"/>
      <c r="G74" s="60"/>
    </row>
    <row r="75" spans="1:7" ht="15" customHeight="1" x14ac:dyDescent="0.4">
      <c r="A75" s="60" t="s">
        <v>152</v>
      </c>
      <c r="B75" s="94"/>
      <c r="C75" s="60"/>
      <c r="D75" s="60"/>
      <c r="E75" s="60"/>
      <c r="F75" s="60"/>
      <c r="G75" s="60"/>
    </row>
    <row r="76" spans="1:7" ht="15" customHeight="1" x14ac:dyDescent="0.4">
      <c r="A76" s="60" t="s">
        <v>153</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299</v>
      </c>
      <c r="AL1" s="288"/>
      <c r="AM1" s="288"/>
      <c r="AN1" s="288"/>
    </row>
    <row r="2" spans="1:41"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300</v>
      </c>
      <c r="AJ5" s="81"/>
      <c r="AK5" s="290"/>
      <c r="AL5" s="290"/>
      <c r="AM5" s="290"/>
      <c r="AN5" s="290"/>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138"/>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IF(B12="","",IF(ISERROR(MATCH(B12,$C$39:$AM$39,0)),"その他職員",B12))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IF(B13="","",IF(ISERROR(MATCH(B13,$C$39:$AM$39,0)),"その他職員",B13))</f>
        <v>児童発達支援管理責任者</v>
      </c>
    </row>
    <row r="14" spans="1:41" ht="18" customHeight="1" x14ac:dyDescent="0.4">
      <c r="A14" s="74">
        <v>3</v>
      </c>
      <c r="B14" s="103" t="s">
        <v>302</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児童指導員</v>
      </c>
    </row>
    <row r="15" spans="1:41" ht="18" customHeight="1" x14ac:dyDescent="0.4">
      <c r="A15" s="74">
        <v>4</v>
      </c>
      <c r="B15" s="103" t="s">
        <v>303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保育士</v>
      </c>
    </row>
    <row r="16" spans="1:41" ht="18" customHeight="1" x14ac:dyDescent="0.4">
      <c r="A16" s="74">
        <v>5</v>
      </c>
      <c r="B16" s="103" t="s">
        <v>304</v>
      </c>
      <c r="C16" s="83" t="s">
        <v>127</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x14ac:dyDescent="0.4">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c r="AO32" s="142"/>
    </row>
    <row r="33" spans="1:41" ht="18" customHeight="1" x14ac:dyDescent="0.4">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O33" s="142"/>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x14ac:dyDescent="0.4">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x14ac:dyDescent="0.4">
      <c r="A38" s="68" t="s">
        <v>305</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x14ac:dyDescent="0.4">
      <c r="A39" s="62"/>
      <c r="B39" s="67"/>
      <c r="C39" s="302" t="str">
        <f>IF(VLOOKUP($AK$1,選択肢!$A$1:$J$32,C44,FALSE)=0,"-",VLOOKUP($AK$1,選択肢!$A$1:$J$32,C44,FALSE))</f>
        <v>管理者</v>
      </c>
      <c r="D39" s="303"/>
      <c r="E39" s="301" t="str">
        <f>IF(VLOOKUP($AK$1,選択肢!$A$1:$J$32,E44,FALSE)=0,"-",VLOOKUP($AK$1,選択肢!$A$1:$J$32,E44,FALSE))</f>
        <v>児童発達支援管理責任者</v>
      </c>
      <c r="F39" s="301"/>
      <c r="G39" s="301"/>
      <c r="H39" s="301"/>
      <c r="I39" s="302" t="str">
        <f>IF(VLOOKUP($AK$1,選択肢!$A$1:$J$32,I44,FALSE)=0,"-",VLOOKUP($AK$1,選択肢!$A$1:$J$32,I44,FALSE))</f>
        <v>児童指導員</v>
      </c>
      <c r="J39" s="303"/>
      <c r="K39" s="303"/>
      <c r="L39" s="303"/>
      <c r="M39" s="303"/>
      <c r="N39" s="304"/>
      <c r="O39" s="302" t="str">
        <f>IF(VLOOKUP($AK$1,選択肢!$A$1:$J$32,O44,FALSE)=0,"-",VLOOKUP($AK$1,選択肢!$A$1:$J$32,O44,FALSE))</f>
        <v>保育士</v>
      </c>
      <c r="P39" s="303"/>
      <c r="Q39" s="303"/>
      <c r="R39" s="303"/>
      <c r="S39" s="303"/>
      <c r="T39" s="304"/>
      <c r="U39" s="302" t="str">
        <f>IF(VLOOKUP($AK$1,選択肢!$A$1:$J$32,U44,FALSE)=0,"-",VLOOKUP($AK$1,選択肢!$A$1:$J$32,U44,FALSE))</f>
        <v>機能訓練担当職員</v>
      </c>
      <c r="V39" s="303"/>
      <c r="W39" s="303"/>
      <c r="X39" s="303"/>
      <c r="Y39" s="303"/>
      <c r="Z39" s="304"/>
      <c r="AA39" s="302" t="str">
        <f>IF(VLOOKUP($AK$1,選択肢!$A$1:$J$32,AA44,FALSE)=0,"-",VLOOKUP($AK$1,選択肢!$A$1:$J$32,AA44,FALSE))</f>
        <v>看護職員</v>
      </c>
      <c r="AB39" s="303"/>
      <c r="AC39" s="303"/>
      <c r="AD39" s="303"/>
      <c r="AE39" s="303"/>
      <c r="AF39" s="304"/>
      <c r="AG39" s="301" t="str">
        <f>IF(VLOOKUP($AK$1,選択肢!$A$1:$J$32,AG44,FALSE)=0,"-",VLOOKUP($AK$1,選択肢!$A$1:$J$32,AG44,FALSE))</f>
        <v>その他職員</v>
      </c>
      <c r="AH39" s="301"/>
      <c r="AI39" s="301"/>
      <c r="AJ39" s="301"/>
      <c r="AK39" s="301"/>
      <c r="AL39" s="301" t="str">
        <f>IF(VLOOKUP($AK$1,選択肢!$A$1:$J$32,AL44,FALSE)=0,"-",VLOOKUP($AK$1,選択肢!$A$1:$J$32,AL44,FALSE))</f>
        <v>-</v>
      </c>
      <c r="AM39" s="301"/>
      <c r="AN39" s="62"/>
    </row>
    <row r="40" spans="1:41" ht="18" customHeight="1" x14ac:dyDescent="0.4">
      <c r="A40" s="62"/>
      <c r="B40" s="67"/>
      <c r="C40" s="102" t="s">
        <v>190</v>
      </c>
      <c r="D40" s="102" t="s">
        <v>191</v>
      </c>
      <c r="E40" s="101" t="s">
        <v>190</v>
      </c>
      <c r="F40" s="300" t="s">
        <v>191</v>
      </c>
      <c r="G40" s="300"/>
      <c r="H40" s="300"/>
      <c r="I40" s="296" t="s">
        <v>190</v>
      </c>
      <c r="J40" s="297"/>
      <c r="K40" s="298"/>
      <c r="L40" s="296" t="s">
        <v>191</v>
      </c>
      <c r="M40" s="297"/>
      <c r="N40" s="298"/>
      <c r="O40" s="296" t="s">
        <v>190</v>
      </c>
      <c r="P40" s="297"/>
      <c r="Q40" s="298"/>
      <c r="R40" s="296" t="s">
        <v>191</v>
      </c>
      <c r="S40" s="297"/>
      <c r="T40" s="298"/>
      <c r="U40" s="296" t="s">
        <v>190</v>
      </c>
      <c r="V40" s="297"/>
      <c r="W40" s="298"/>
      <c r="X40" s="296" t="s">
        <v>191</v>
      </c>
      <c r="Y40" s="297"/>
      <c r="Z40" s="298"/>
      <c r="AA40" s="296" t="s">
        <v>190</v>
      </c>
      <c r="AB40" s="297"/>
      <c r="AC40" s="298"/>
      <c r="AD40" s="296" t="s">
        <v>191</v>
      </c>
      <c r="AE40" s="297"/>
      <c r="AF40" s="298"/>
      <c r="AG40" s="296" t="s">
        <v>190</v>
      </c>
      <c r="AH40" s="297"/>
      <c r="AI40" s="298"/>
      <c r="AJ40" s="296" t="s">
        <v>191</v>
      </c>
      <c r="AK40" s="298"/>
      <c r="AL40" s="101" t="s">
        <v>27</v>
      </c>
      <c r="AM40" s="101" t="s">
        <v>216</v>
      </c>
      <c r="AN40" s="62"/>
    </row>
    <row r="41" spans="1:41" ht="18" customHeight="1" x14ac:dyDescent="0.4">
      <c r="A41" s="62"/>
      <c r="B41" s="75" t="s">
        <v>192</v>
      </c>
      <c r="C41" s="101">
        <f>COUNTIFS($AO$12:$AO$31,C$39,$C$12:$C$31,"A",$E$12:$E$31,"*")</f>
        <v>1</v>
      </c>
      <c r="D41" s="101">
        <f>COUNTIFS($AO$12:$AO$31,C$39,$C$12:$C$31,"B",$E$12:$E$31,"*")</f>
        <v>0</v>
      </c>
      <c r="E41" s="101">
        <f>COUNTIFS($AO$12:$AO$31,E$39,$C$12:$C$31,"A",$E$12:$E$31,"*")</f>
        <v>0</v>
      </c>
      <c r="F41" s="296">
        <f>COUNTIFS($AO$12:$AO$31,E$39,$C$12:$C$31,"B",$E$12:$E$31,"*")</f>
        <v>1</v>
      </c>
      <c r="G41" s="297"/>
      <c r="H41" s="298"/>
      <c r="I41" s="296">
        <f>COUNTIFS($AO$12:$AO$31,I$39,$C$12:$C$31,"A",$E$12:$E$31,"*")</f>
        <v>0</v>
      </c>
      <c r="J41" s="297"/>
      <c r="K41" s="298"/>
      <c r="L41" s="296">
        <f>COUNTIFS($AO$12:$AO$31,I$39,$C$12:$C$31,"B",$E$12:$E$31,"*")</f>
        <v>0</v>
      </c>
      <c r="M41" s="297"/>
      <c r="N41" s="298"/>
      <c r="O41" s="296">
        <f>COUNTIFS($AO$12:$AO$31,O$39,$C$12:$C$31,"A",$E$12:$E$31,"*")</f>
        <v>0</v>
      </c>
      <c r="P41" s="297"/>
      <c r="Q41" s="298"/>
      <c r="R41" s="296">
        <f>COUNTIFS($AO$12:$AO$31,O$39,$C$12:$C$31,"B",$E$12:$E$31,"*")</f>
        <v>0</v>
      </c>
      <c r="S41" s="297"/>
      <c r="T41" s="298"/>
      <c r="U41" s="296">
        <f>COUNTIFS($AO$12:$AO$31,U$39,$C$12:$C$31,"A",$E$12:$E$31,"*")</f>
        <v>0</v>
      </c>
      <c r="V41" s="297"/>
      <c r="W41" s="298"/>
      <c r="X41" s="296">
        <f>COUNTIFS($AO$12:$AO$31,U$39,$C$12:$C$31,"B",$E$12:$E$31,"*")</f>
        <v>0</v>
      </c>
      <c r="Y41" s="297"/>
      <c r="Z41" s="298"/>
      <c r="AA41" s="296">
        <f>COUNTIFS($AO$12:$AO$31,AA$39,$C$12:$C$31,"A",$E$12:$E$31,"*")</f>
        <v>0</v>
      </c>
      <c r="AB41" s="297"/>
      <c r="AC41" s="298"/>
      <c r="AD41" s="296">
        <f>COUNTIFS($AO$12:$AO$31,AA$39,$C$12:$C$31,"B",$E$12:$E$31,"*")</f>
        <v>0</v>
      </c>
      <c r="AE41" s="297"/>
      <c r="AF41" s="298"/>
      <c r="AG41" s="296">
        <f>COUNTIFS($AO$12:$AO$31,AG$39,$C$12:$C$31,"A",$E$12:$E$31,"*")</f>
        <v>1</v>
      </c>
      <c r="AH41" s="297"/>
      <c r="AI41" s="298"/>
      <c r="AJ41" s="296">
        <f>COUNTIFS($AO$12:$AO$31,AG$39,$C$12:$C$31,"B",$E$12:$E$31,"*")</f>
        <v>0</v>
      </c>
      <c r="AK41" s="298"/>
      <c r="AL41" s="101">
        <f>COUNTIFS($AO$12:$AO$31,AL$39,$C$12:$C$31,"A",$E$12:$E$31,"*")</f>
        <v>0</v>
      </c>
      <c r="AM41" s="101">
        <f>COUNTIFS($AO$12:$AO$31,AL$39,$C$12:$C$31,"B",$E$12:$E$31,"*")</f>
        <v>0</v>
      </c>
      <c r="AN41" s="62"/>
    </row>
    <row r="42" spans="1:41" ht="18" customHeight="1" x14ac:dyDescent="0.4">
      <c r="A42" s="62"/>
      <c r="B42" s="82" t="s">
        <v>193</v>
      </c>
      <c r="C42" s="101">
        <f>COUNTIFS($AO$12:$AO$31,C$39,$C$12:$C$31,"C",$E$12:$E$31,"*")</f>
        <v>0</v>
      </c>
      <c r="D42" s="101">
        <f>COUNTIFS($AO$12:$AO$31,C$39,$C$12:$C$31,"D",$E$12:$E$31,"*")</f>
        <v>0</v>
      </c>
      <c r="E42" s="101">
        <f>COUNTIFS($AO$12:$AO$31,E$39,$C$12:$C$31,"C",$E$12:$E$31,"*")</f>
        <v>0</v>
      </c>
      <c r="F42" s="296">
        <f>COUNTIFS($AO$12:$AO$31,E$39,$C$12:$C$31,"D",$E$12:$E$31,"*")</f>
        <v>0</v>
      </c>
      <c r="G42" s="297"/>
      <c r="H42" s="298"/>
      <c r="I42" s="296">
        <f>COUNTIFS($AO$12:$AO$31,I$39,$C$12:$C$31,"C",$E$12:$E$31,"*")</f>
        <v>1</v>
      </c>
      <c r="J42" s="297"/>
      <c r="K42" s="298"/>
      <c r="L42" s="296">
        <f>COUNTIFS($AO$12:$AO$31,I$39,$C$12:$C$31,"D",$E$12:$E$31,"*")</f>
        <v>0</v>
      </c>
      <c r="M42" s="297"/>
      <c r="N42" s="298"/>
      <c r="O42" s="296">
        <f>COUNTIFS($AO$12:$AO$31,O$39,$C$12:$C$31,"C",$E$12:$E$31,"*")</f>
        <v>0</v>
      </c>
      <c r="P42" s="297"/>
      <c r="Q42" s="298"/>
      <c r="R42" s="296">
        <f>COUNTIFS($AO$12:$AO$31,O$39,$C$12:$C$31,"D",$E$12:$E$31,"*")</f>
        <v>1</v>
      </c>
      <c r="S42" s="297"/>
      <c r="T42" s="298"/>
      <c r="U42" s="296">
        <f>COUNTIFS($AO$12:$AO$31,U$39,$C$12:$C$31,"C",$E$12:$E$31,"*")</f>
        <v>0</v>
      </c>
      <c r="V42" s="297"/>
      <c r="W42" s="298"/>
      <c r="X42" s="296">
        <f>COUNTIFS($AO$12:$AO$31,U$39,$C$12:$C$31,"D",$E$12:$E$31,"*")</f>
        <v>0</v>
      </c>
      <c r="Y42" s="297"/>
      <c r="Z42" s="298"/>
      <c r="AA42" s="296">
        <f>COUNTIFS($AO$12:$AO$31,AA$39,$C$12:$C$31,"C",$E$12:$E$31,"*")</f>
        <v>0</v>
      </c>
      <c r="AB42" s="297"/>
      <c r="AC42" s="298"/>
      <c r="AD42" s="296">
        <f>COUNTIFS($AO$12:$AO$31,AA$39,$C$12:$C$31,"D",$E$12:$E$31,"*")</f>
        <v>0</v>
      </c>
      <c r="AE42" s="297"/>
      <c r="AF42" s="298"/>
      <c r="AG42" s="296">
        <f>COUNTIFS($AO$12:$AO$31,AG$39,$C$12:$C$31,"C",$E$12:$E$31,"*")</f>
        <v>0</v>
      </c>
      <c r="AH42" s="297"/>
      <c r="AI42" s="298"/>
      <c r="AJ42" s="296">
        <f>COUNTIFS($AO$12:$AO$31,AG$39,$C$12:$C$31,"D",$E$12:$E$31,"*")</f>
        <v>0</v>
      </c>
      <c r="AK42" s="298"/>
      <c r="AL42" s="101">
        <f>COUNTIFS($AO$12:$AO$31,AL$39,$C$12:$C$31,"C",$E$12:$E$31,"*")</f>
        <v>0</v>
      </c>
      <c r="AM42" s="101">
        <f>COUNTIFS($AO$12:$AO$31,AL$39,$C$12:$C$31,"D",$E$12:$E$31,"*")</f>
        <v>0</v>
      </c>
      <c r="AN42" s="62"/>
    </row>
    <row r="43" spans="1:41" ht="24.95" customHeight="1" x14ac:dyDescent="0.4">
      <c r="A43" s="62"/>
      <c r="B43" s="82" t="s">
        <v>194</v>
      </c>
      <c r="C43" s="302" t="str">
        <f>IF($AK$3="４週",SUMIFS($AK$12:$AK$31,$AO$12:$AO$31,C39)/4/$AH$6,IF($AK$3="歴月",SUMIFS($AK$12:$AK$31,$AO$12:$AO$31,C39)/$AL$6,"記載する期間を選択してください"))</f>
        <v>記載する期間を選択してください</v>
      </c>
      <c r="D43" s="304"/>
      <c r="E43" s="302" t="str">
        <f>IF($AK$3="４週",SUMIFS($AK$12:$AK$31,$AO$12:$AO$31,E39)/4/$AH$6,IF($AK$3="歴月",SUMIFS($AK$12:$AK$31,$AO$12:$AO$31,E39)/$AL$6,"記載する期間を選択してください"))</f>
        <v>記載する期間を選択してください</v>
      </c>
      <c r="F43" s="303"/>
      <c r="G43" s="303"/>
      <c r="H43" s="304"/>
      <c r="I43" s="302" t="str">
        <f>IF($AK$3="４週",SUMIFS($AK$12:$AK$31,$AO$12:$AO$31,I39)/4/$AH$6,IF($AK$3="歴月",SUMIFS($AK$12:$AK$31,$AO$12:$AO$31,I39)/$AL$6,"記載する期間を選択してください"))</f>
        <v>記載する期間を選択してください</v>
      </c>
      <c r="J43" s="303"/>
      <c r="K43" s="303"/>
      <c r="L43" s="303"/>
      <c r="M43" s="303"/>
      <c r="N43" s="304"/>
      <c r="O43" s="302" t="str">
        <f>IF($AK$3="４週",SUMIFS($AK$12:$AK$31,$AO$12:$AO$31,O39)/4/$AH$6,IF($AK$3="歴月",SUMIFS($AK$12:$AK$31,$AO$12:$AO$31,O39)/$AL$6,"記載する期間を選択してください"))</f>
        <v>記載する期間を選択してください</v>
      </c>
      <c r="P43" s="303"/>
      <c r="Q43" s="303"/>
      <c r="R43" s="303"/>
      <c r="S43" s="303"/>
      <c r="T43" s="304"/>
      <c r="U43" s="302" t="str">
        <f>IF($AK$3="４週",SUMIFS($AK$12:$AK$31,$AO$12:$AO$31,U39)/4/$AH$6,IF($AK$3="歴月",SUMIFS($AK$12:$AK$31,$AO$12:$AO$31,U39)/$AL$6,"記載する期間を選択してください"))</f>
        <v>記載する期間を選択してください</v>
      </c>
      <c r="V43" s="303"/>
      <c r="W43" s="303"/>
      <c r="X43" s="303"/>
      <c r="Y43" s="303"/>
      <c r="Z43" s="304"/>
      <c r="AA43" s="302" t="str">
        <f>IF($AK$3="４週",SUMIFS($AK$12:$AK$31,$AO$12:$AO$31,AA39)/4/$AH$6,IF($AK$3="歴月",SUMIFS($AK$12:$AK$31,$AO$12:$AO$31,AA39)/$AL$6,"記載する期間を選択してください"))</f>
        <v>記載する期間を選択してください</v>
      </c>
      <c r="AB43" s="303"/>
      <c r="AC43" s="303"/>
      <c r="AD43" s="303"/>
      <c r="AE43" s="303"/>
      <c r="AF43" s="304"/>
      <c r="AG43" s="302" t="str">
        <f>IF($AK$3="４週",SUMIFS($AK$12:$AK$31,$AO$12:$AO$31,AG39)/4/$AH$6,IF($AK$3="歴月",SUMIFS($AK$12:$AK$31,$AO$12:$AO$31,AG39)/$AL$6,"記載する期間を選択してください"))</f>
        <v>記載する期間を選択してください</v>
      </c>
      <c r="AH43" s="303"/>
      <c r="AI43" s="303"/>
      <c r="AJ43" s="303"/>
      <c r="AK43" s="304"/>
      <c r="AL43" s="302" t="str">
        <f>IF($AK$3="４週",SUMIFS($AK$12:$AK$31,$AO$12:$AO$31,AL39)/4/$AH$6,IF($AK$3="歴月",SUMIFS($AK$12:$AK$31,$AO$12:$AO$31,AL39)/$AL$6,"記載する期間を選択してください"))</f>
        <v>記載する期間を選択してください</v>
      </c>
      <c r="AM43" s="304"/>
      <c r="AN43" s="62"/>
    </row>
    <row r="44" spans="1:41" ht="5.0999999999999996" customHeight="1" x14ac:dyDescent="0.4">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x14ac:dyDescent="0.4">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x14ac:dyDescent="0.4">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x14ac:dyDescent="0.4">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x14ac:dyDescent="0.4">
      <c r="A48" s="86" t="s">
        <v>306</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123</v>
      </c>
      <c r="B51" s="94"/>
      <c r="C51" s="60"/>
      <c r="D51" s="60"/>
      <c r="E51" s="60"/>
      <c r="F51" s="60"/>
      <c r="G51" s="60"/>
    </row>
    <row r="52" spans="1:39" ht="15" customHeight="1" x14ac:dyDescent="0.4">
      <c r="A52" s="60" t="s">
        <v>124</v>
      </c>
      <c r="B52" s="94"/>
      <c r="C52" s="60"/>
      <c r="D52" s="60"/>
      <c r="E52" s="60"/>
      <c r="F52" s="60"/>
      <c r="G52" s="60"/>
    </row>
    <row r="53" spans="1:39" ht="15" customHeight="1" x14ac:dyDescent="0.4">
      <c r="A53" s="60"/>
      <c r="B53" s="75" t="s">
        <v>125</v>
      </c>
      <c r="C53" s="274" t="s">
        <v>126</v>
      </c>
      <c r="D53" s="274"/>
      <c r="E53" s="274"/>
      <c r="F53" s="60"/>
      <c r="G53" s="60"/>
    </row>
    <row r="54" spans="1:39" ht="15" customHeight="1" x14ac:dyDescent="0.4">
      <c r="A54" s="60"/>
      <c r="B54" s="97" t="s">
        <v>127</v>
      </c>
      <c r="C54" s="275" t="s">
        <v>128</v>
      </c>
      <c r="D54" s="275"/>
      <c r="E54" s="275"/>
      <c r="F54" s="60"/>
      <c r="G54" s="60"/>
    </row>
    <row r="55" spans="1:39" ht="15" customHeight="1" x14ac:dyDescent="0.4">
      <c r="A55" s="60"/>
      <c r="B55" s="97" t="s">
        <v>129</v>
      </c>
      <c r="C55" s="275" t="s">
        <v>130</v>
      </c>
      <c r="D55" s="275"/>
      <c r="E55" s="275"/>
      <c r="F55" s="60"/>
      <c r="G55" s="60"/>
    </row>
    <row r="56" spans="1:39" ht="15" customHeight="1" x14ac:dyDescent="0.4">
      <c r="A56" s="60"/>
      <c r="B56" s="97" t="s">
        <v>131</v>
      </c>
      <c r="C56" s="275" t="s">
        <v>132</v>
      </c>
      <c r="D56" s="275"/>
      <c r="E56" s="275"/>
      <c r="F56" s="60"/>
      <c r="G56" s="60"/>
    </row>
    <row r="57" spans="1:39" ht="15" customHeight="1" x14ac:dyDescent="0.4">
      <c r="A57" s="60"/>
      <c r="B57" s="97" t="s">
        <v>133</v>
      </c>
      <c r="C57" s="275" t="s">
        <v>134</v>
      </c>
      <c r="D57" s="275"/>
      <c r="E57" s="275"/>
      <c r="F57" s="60"/>
      <c r="G57" s="60"/>
    </row>
    <row r="58" spans="1:39" ht="15" customHeight="1" x14ac:dyDescent="0.4">
      <c r="A58" s="60"/>
      <c r="B58" s="60" t="s">
        <v>135</v>
      </c>
      <c r="C58" s="60"/>
      <c r="D58" s="60"/>
      <c r="E58" s="60"/>
      <c r="F58" s="60"/>
      <c r="G58" s="60"/>
    </row>
    <row r="59" spans="1:39" ht="15" customHeight="1" x14ac:dyDescent="0.4">
      <c r="A59" s="60"/>
      <c r="B59" s="60" t="s">
        <v>136</v>
      </c>
      <c r="C59" s="60"/>
      <c r="D59" s="60"/>
      <c r="E59" s="60"/>
      <c r="F59" s="60"/>
      <c r="G59" s="60"/>
    </row>
    <row r="60" spans="1:39" ht="15" customHeight="1" x14ac:dyDescent="0.4">
      <c r="A60" s="60"/>
      <c r="B60" s="60" t="s">
        <v>137</v>
      </c>
      <c r="C60" s="60"/>
      <c r="D60" s="60"/>
      <c r="E60" s="60"/>
      <c r="F60" s="60"/>
      <c r="G60" s="60"/>
    </row>
    <row r="61" spans="1:39" ht="15" customHeight="1" x14ac:dyDescent="0.4">
      <c r="A61" s="60" t="s">
        <v>138</v>
      </c>
      <c r="B61" s="94"/>
      <c r="C61" s="60"/>
      <c r="D61" s="60"/>
      <c r="E61" s="60"/>
      <c r="F61" s="60"/>
      <c r="G61" s="60"/>
    </row>
    <row r="62" spans="1:39" ht="15" customHeight="1" x14ac:dyDescent="0.4">
      <c r="A62" s="60" t="s">
        <v>307</v>
      </c>
      <c r="B62" s="94"/>
      <c r="C62" s="60"/>
      <c r="D62" s="60"/>
      <c r="E62" s="60"/>
      <c r="F62" s="60"/>
      <c r="G62" s="60"/>
    </row>
    <row r="63" spans="1:39" ht="15" customHeight="1" x14ac:dyDescent="0.4">
      <c r="A63" s="60" t="s">
        <v>140</v>
      </c>
      <c r="B63" s="94"/>
      <c r="C63" s="60"/>
      <c r="D63" s="60"/>
      <c r="E63" s="60"/>
      <c r="F63" s="60"/>
      <c r="G63" s="60"/>
    </row>
    <row r="64" spans="1:39" ht="15" customHeight="1" x14ac:dyDescent="0.4">
      <c r="A64" s="60" t="s">
        <v>141</v>
      </c>
      <c r="B64" s="94"/>
      <c r="C64" s="60"/>
      <c r="D64" s="60"/>
      <c r="E64" s="60"/>
      <c r="F64" s="60"/>
      <c r="G64" s="60"/>
    </row>
    <row r="65" spans="1:7" ht="15" customHeight="1" x14ac:dyDescent="0.4">
      <c r="A65" s="60" t="s">
        <v>142</v>
      </c>
      <c r="B65" s="94"/>
      <c r="C65" s="60"/>
      <c r="D65" s="60"/>
      <c r="E65" s="60"/>
      <c r="F65" s="60"/>
      <c r="G65" s="60"/>
    </row>
    <row r="66" spans="1:7" ht="15" customHeight="1" x14ac:dyDescent="0.4">
      <c r="A66" s="60" t="s">
        <v>143</v>
      </c>
      <c r="B66" s="94"/>
      <c r="C66" s="60"/>
      <c r="D66" s="60"/>
      <c r="E66" s="60"/>
      <c r="F66" s="60"/>
      <c r="G66" s="60"/>
    </row>
    <row r="67" spans="1:7" ht="15" customHeight="1" x14ac:dyDescent="0.4">
      <c r="A67" s="60"/>
      <c r="B67" s="60" t="s">
        <v>144</v>
      </c>
      <c r="C67" s="60"/>
      <c r="D67" s="60"/>
      <c r="E67" s="60"/>
      <c r="F67" s="60"/>
      <c r="G67" s="60"/>
    </row>
    <row r="68" spans="1:7" ht="15" customHeight="1" x14ac:dyDescent="0.4">
      <c r="A68" s="60"/>
      <c r="B68" s="60" t="s">
        <v>145</v>
      </c>
      <c r="C68" s="60"/>
      <c r="D68" s="60"/>
      <c r="E68" s="60"/>
      <c r="F68" s="60"/>
      <c r="G68" s="60"/>
    </row>
    <row r="69" spans="1:7" ht="15" customHeight="1" x14ac:dyDescent="0.4">
      <c r="A69" s="60" t="s">
        <v>146</v>
      </c>
      <c r="B69" s="94"/>
      <c r="C69" s="60"/>
      <c r="D69" s="60"/>
      <c r="E69" s="60"/>
      <c r="F69" s="60"/>
      <c r="G69" s="60"/>
    </row>
    <row r="70" spans="1:7" ht="15" customHeight="1" x14ac:dyDescent="0.4">
      <c r="A70" s="60" t="s">
        <v>147</v>
      </c>
      <c r="B70" s="94"/>
      <c r="C70" s="60"/>
      <c r="D70" s="60"/>
      <c r="E70" s="60"/>
      <c r="F70" s="60"/>
      <c r="G70" s="60"/>
    </row>
    <row r="71" spans="1:7" ht="15" customHeight="1" x14ac:dyDescent="0.4">
      <c r="A71" s="60" t="s">
        <v>148</v>
      </c>
      <c r="B71" s="94"/>
      <c r="C71" s="60"/>
      <c r="D71" s="60"/>
      <c r="E71" s="60"/>
      <c r="F71" s="60"/>
      <c r="G71" s="60"/>
    </row>
    <row r="72" spans="1:7" ht="15" customHeight="1" x14ac:dyDescent="0.4">
      <c r="A72" s="60" t="s">
        <v>149</v>
      </c>
      <c r="B72" s="94"/>
      <c r="C72" s="60"/>
      <c r="D72" s="60"/>
      <c r="E72" s="60"/>
      <c r="F72" s="60"/>
      <c r="G72" s="60"/>
    </row>
    <row r="73" spans="1:7" ht="15" customHeight="1" x14ac:dyDescent="0.4">
      <c r="A73" s="60" t="s">
        <v>150</v>
      </c>
      <c r="B73" s="94"/>
      <c r="C73" s="60"/>
      <c r="D73" s="60"/>
      <c r="E73" s="60"/>
      <c r="F73" s="60"/>
      <c r="G73" s="60"/>
    </row>
    <row r="74" spans="1:7" ht="15" customHeight="1" x14ac:dyDescent="0.4">
      <c r="A74" s="60" t="s">
        <v>151</v>
      </c>
      <c r="B74" s="94"/>
      <c r="C74" s="60"/>
      <c r="D74" s="60"/>
      <c r="E74" s="60"/>
      <c r="F74" s="60"/>
      <c r="G74" s="60"/>
    </row>
    <row r="75" spans="1:7" ht="15" customHeight="1" x14ac:dyDescent="0.4">
      <c r="A75" s="60" t="s">
        <v>152</v>
      </c>
      <c r="B75" s="94"/>
      <c r="C75" s="60"/>
      <c r="D75" s="60"/>
      <c r="E75" s="60"/>
      <c r="F75" s="60"/>
      <c r="G75" s="60"/>
    </row>
    <row r="76" spans="1:7" ht="15" customHeight="1" x14ac:dyDescent="0.4">
      <c r="A76" s="60" t="s">
        <v>153</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308</v>
      </c>
      <c r="AL1" s="288"/>
      <c r="AM1" s="288"/>
      <c r="AN1" s="288"/>
    </row>
    <row r="2" spans="1:41"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90"/>
      <c r="AL5" s="290"/>
      <c r="AM5" s="290"/>
      <c r="AN5" s="290"/>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IF(B12="","",IF(ISERROR(MATCH(B12,$C$37:$AM$37,0)),"その他職員",B12))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IF(B13="","",IF(ISERROR(MATCH(B13,$C$37:$AM$37,0)),"その他職員",B13))</f>
        <v>児童発達支援管理責任者</v>
      </c>
    </row>
    <row r="14" spans="1:41" ht="18" customHeight="1" x14ac:dyDescent="0.4">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嘱託医</v>
      </c>
    </row>
    <row r="15" spans="1:41" ht="18" customHeight="1" x14ac:dyDescent="0.4">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児童指導員</v>
      </c>
    </row>
    <row r="16" spans="1:41" ht="18" customHeight="1" x14ac:dyDescent="0.4">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x14ac:dyDescent="0.4">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row>
    <row r="33" spans="1:40" ht="18" customHeight="1" x14ac:dyDescent="0.4">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305</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嘱託医</v>
      </c>
      <c r="J37" s="303"/>
      <c r="K37" s="303"/>
      <c r="L37" s="303"/>
      <c r="M37" s="303"/>
      <c r="N37" s="304"/>
      <c r="O37" s="302" t="str">
        <f>IF(VLOOKUP($AK$1,選択肢!$A$1:$J$32,O42,FALSE)=0,"-",VLOOKUP($AK$1,選択肢!$A$1:$J$32,O42,FALSE))</f>
        <v>看護職員</v>
      </c>
      <c r="P37" s="303"/>
      <c r="Q37" s="303"/>
      <c r="R37" s="303"/>
      <c r="S37" s="303"/>
      <c r="T37" s="304"/>
      <c r="U37" s="302" t="str">
        <f>IF(VLOOKUP($AK$1,選択肢!$A$1:$J$32,U42,FALSE)=0,"-",VLOOKUP($AK$1,選択肢!$A$1:$J$32,U42,FALSE))</f>
        <v>児童指導員</v>
      </c>
      <c r="V37" s="303"/>
      <c r="W37" s="303"/>
      <c r="X37" s="303"/>
      <c r="Y37" s="303"/>
      <c r="Z37" s="304"/>
      <c r="AA37" s="302" t="str">
        <f>IF(VLOOKUP($AK$1,選択肢!$A$1:$J$32,AA42,FALSE)=0,"-",VLOOKUP($AK$1,選択肢!$A$1:$J$32,AA42,FALSE))</f>
        <v>保育士</v>
      </c>
      <c r="AB37" s="303"/>
      <c r="AC37" s="303"/>
      <c r="AD37" s="303"/>
      <c r="AE37" s="303"/>
      <c r="AF37" s="304"/>
      <c r="AG37" s="301" t="str">
        <f>IF(VLOOKUP($AK$1,選択肢!$A$1:$J$32,AG42,FALSE)=0,"-",VLOOKUP($AK$1,選択肢!$A$1:$J$32,AG42,FALSE))</f>
        <v>機能訓練担当職員</v>
      </c>
      <c r="AH37" s="301"/>
      <c r="AI37" s="301"/>
      <c r="AJ37" s="301"/>
      <c r="AK37" s="301"/>
      <c r="AL37" s="301" t="str">
        <f>IF(VLOOKUP($AK$1,選択肢!$A$1:$J$32,AL42,FALSE)=0,"-",VLOOKUP($AK$1,選択肢!$A$1:$J$32,AL42,FALSE))</f>
        <v>その他職員</v>
      </c>
      <c r="AM37" s="301"/>
      <c r="AN37" s="62"/>
    </row>
    <row r="38" spans="1:40" ht="18" customHeight="1" x14ac:dyDescent="0.4">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x14ac:dyDescent="0.4">
      <c r="A39" s="62"/>
      <c r="B39" s="75" t="s">
        <v>192</v>
      </c>
      <c r="C39" s="101">
        <f>COUNTIFS($AO$12:$AO$31,C$37,$C$12:$C$31,"A",$E$12:$E$31,"*")</f>
        <v>1</v>
      </c>
      <c r="D39" s="101">
        <f>COUNTIFS($AO$12:$AO$31,C$37,$C$12:$C$31,"B",$E$12:$E$31,"*")</f>
        <v>0</v>
      </c>
      <c r="E39" s="101">
        <f>COUNTIFS($AO$12:$AO$31,E$37,$C$12:$C$31,"A",$E$12:$E$31,"*")</f>
        <v>0</v>
      </c>
      <c r="F39" s="296">
        <f>COUNTIFS($AO$12:$AO$31,E$37,$C$12:$C$31,"B",$E$12:$E$31,"*")</f>
        <v>1</v>
      </c>
      <c r="G39" s="297"/>
      <c r="H39" s="298"/>
      <c r="I39" s="296">
        <f>COUNTIFS($AO$12:$AO$31,I$37,$C$12:$C$31,"A",$E$12:$E$31,"*")</f>
        <v>0</v>
      </c>
      <c r="J39" s="297"/>
      <c r="K39" s="298"/>
      <c r="L39" s="296">
        <f>COUNTIFS($AO$12:$AO$31,I$37,$C$12:$C$31,"B",$E$12:$E$31,"*")</f>
        <v>0</v>
      </c>
      <c r="M39" s="297"/>
      <c r="N39" s="298"/>
      <c r="O39" s="296">
        <f>COUNTIFS($AO$12:$AO$31,O$37,$C$12:$C$31,"A",$E$12:$E$31,"*")</f>
        <v>0</v>
      </c>
      <c r="P39" s="297"/>
      <c r="Q39" s="298"/>
      <c r="R39" s="296">
        <f>COUNTIFS($AO$12:$AO$31,O$37,$C$12:$C$31,"B",$E$12:$E$31,"*")</f>
        <v>0</v>
      </c>
      <c r="S39" s="297"/>
      <c r="T39" s="298"/>
      <c r="U39" s="296">
        <f>COUNTIFS($AO$12:$AO$31,U$37,$C$12:$C$31,"A",$E$12:$E$31,"*")</f>
        <v>0</v>
      </c>
      <c r="V39" s="297"/>
      <c r="W39" s="298"/>
      <c r="X39" s="296">
        <f>COUNTIFS($AO$12:$AO$31,U$37,$C$12:$C$31,"B",$E$12:$E$31,"*")</f>
        <v>0</v>
      </c>
      <c r="Y39" s="297"/>
      <c r="Z39" s="298"/>
      <c r="AA39" s="296">
        <f>COUNTIFS($AO$12:$AO$31,AA$37,$C$12:$C$31,"A",$E$12:$E$31,"*")</f>
        <v>0</v>
      </c>
      <c r="AB39" s="297"/>
      <c r="AC39" s="298"/>
      <c r="AD39" s="296">
        <f>COUNTIFS($AO$12:$AO$31,AA$37,$C$12:$C$31,"B",$E$12:$E$31,"*")</f>
        <v>0</v>
      </c>
      <c r="AE39" s="297"/>
      <c r="AF39" s="298"/>
      <c r="AG39" s="296">
        <f>COUNTIFS($AO$12:$AO$31,AG$37,$C$12:$C$31,"A",$E$12:$E$31,"*")</f>
        <v>0</v>
      </c>
      <c r="AH39" s="297"/>
      <c r="AI39" s="298"/>
      <c r="AJ39" s="296">
        <f>COUNTIFS($AO$12:$AO$31,AG$37,$C$12:$C$31,"B",$E$12:$E$31,"*")</f>
        <v>0</v>
      </c>
      <c r="AK39" s="298"/>
      <c r="AL39" s="101">
        <f>COUNTIFS($AO$12:$AO$31,AL$37,$C$12:$C$31,"A",$E$12:$E$31,"*")</f>
        <v>0</v>
      </c>
      <c r="AM39" s="101">
        <f>COUNTIFS($AO$12:$AO$31,AL$37,$C$12:$C$31,"B",$E$12:$E$31,"*")</f>
        <v>1</v>
      </c>
      <c r="AN39" s="62"/>
    </row>
    <row r="40" spans="1:40" ht="18" customHeight="1" x14ac:dyDescent="0.4">
      <c r="A40" s="62"/>
      <c r="B40" s="82" t="s">
        <v>193</v>
      </c>
      <c r="C40" s="101">
        <f>COUNTIFS($AO$12:$AO$31,C$37,$C$12:$C$31,"C",$E$12:$E$31,"*")</f>
        <v>0</v>
      </c>
      <c r="D40" s="101">
        <f>COUNTIFS($AO$12:$AO$31,C$37,$C$12:$C$31,"D",$E$12:$E$31,"*")</f>
        <v>0</v>
      </c>
      <c r="E40" s="101">
        <f>COUNTIFS($AO$12:$AO$31,E$37,$C$12:$C$31,"C",$E$12:$E$31,"*")</f>
        <v>0</v>
      </c>
      <c r="F40" s="296">
        <f>COUNTIFS($AO$12:$AO$31,E$37,$C$12:$C$31,"D",$E$12:$E$31,"*")</f>
        <v>0</v>
      </c>
      <c r="G40" s="297"/>
      <c r="H40" s="298"/>
      <c r="I40" s="296">
        <f>COUNTIFS($AO$12:$AO$31,I$37,$C$12:$C$31,"C",$E$12:$E$31,"*")</f>
        <v>1</v>
      </c>
      <c r="J40" s="297"/>
      <c r="K40" s="298"/>
      <c r="L40" s="296">
        <f>COUNTIFS($AO$12:$AO$31,I$37,$C$12:$C$31,"D",$E$12:$E$31,"*")</f>
        <v>0</v>
      </c>
      <c r="M40" s="297"/>
      <c r="N40" s="298"/>
      <c r="O40" s="296">
        <f>COUNTIFS($AO$12:$AO$31,O$37,$C$12:$C$31,"C",$E$12:$E$31,"*")</f>
        <v>0</v>
      </c>
      <c r="P40" s="297"/>
      <c r="Q40" s="298"/>
      <c r="R40" s="296">
        <f>COUNTIFS($AO$12:$AO$31,O$37,$C$12:$C$31,"D",$E$12:$E$31,"*")</f>
        <v>0</v>
      </c>
      <c r="S40" s="297"/>
      <c r="T40" s="298"/>
      <c r="U40" s="296">
        <f>COUNTIFS($AO$12:$AO$31,U$37,$C$12:$C$31,"C",$E$12:$E$31,"*")</f>
        <v>0</v>
      </c>
      <c r="V40" s="297"/>
      <c r="W40" s="298"/>
      <c r="X40" s="296">
        <f>COUNTIFS($AO$12:$AO$31,U$37,$C$12:$C$31,"D",$E$12:$E$31,"*")</f>
        <v>1</v>
      </c>
      <c r="Y40" s="297"/>
      <c r="Z40" s="298"/>
      <c r="AA40" s="296">
        <f>COUNTIFS($AO$12:$AO$31,AA$37,$C$12:$C$31,"C",$E$12:$E$31,"*")</f>
        <v>0</v>
      </c>
      <c r="AB40" s="297"/>
      <c r="AC40" s="298"/>
      <c r="AD40" s="296">
        <f>COUNTIFS($AO$12:$AO$31,AA$37,$C$12:$C$31,"D",$E$12:$E$31,"*")</f>
        <v>0</v>
      </c>
      <c r="AE40" s="297"/>
      <c r="AF40" s="298"/>
      <c r="AG40" s="296">
        <f>COUNTIFS($AO$12:$AO$31,AG$37,$C$12:$C$31,"C",$E$12:$E$31,"*")</f>
        <v>0</v>
      </c>
      <c r="AH40" s="297"/>
      <c r="AI40" s="298"/>
      <c r="AJ40" s="296">
        <f>COUNTIFS($AO$12:$AO$31,AG$37,$C$12:$C$31,"D",$E$12:$E$31,"*")</f>
        <v>0</v>
      </c>
      <c r="AK40" s="298"/>
      <c r="AL40" s="101">
        <f>COUNTIFS($AO$12:$AO$31,AL$37,$C$12:$C$31,"C",$E$12:$E$31,"*")</f>
        <v>0</v>
      </c>
      <c r="AM40" s="101">
        <f>COUNTIFS($AO$12:$AO$31,AL$37,$C$12:$C$31,"D",$E$12:$E$31,"*")</f>
        <v>0</v>
      </c>
      <c r="AN40" s="62"/>
    </row>
    <row r="41" spans="1:40" ht="24.95" customHeight="1" x14ac:dyDescent="0.4">
      <c r="A41" s="62"/>
      <c r="B41" s="82" t="s">
        <v>194</v>
      </c>
      <c r="C41" s="302" t="str">
        <f>IF($AK$3="４週",SUMIFS($AK$12:$AK$31,$AO$12:$AO$31,C37)/4/$AH$6,IF($AK$3="歴月",SUMIFS($AK$12:$AK$31,$AO$12:$AO$31,C37)/$AL$6,"記載する期間を選択してください"))</f>
        <v>記載する期間を選択してください</v>
      </c>
      <c r="D41" s="304"/>
      <c r="E41" s="302" t="str">
        <f>IF($AK$3="４週",SUMIFS($AK$12:$AK$31,$AO$12:$AO$31,E37)/4/$AH$6,IF($AK$3="歴月",SUMIFS($AK$12:$AK$31,$AO$12:$AO$31,E37)/$AL$6,"記載する期間を選択してください"))</f>
        <v>記載する期間を選択してください</v>
      </c>
      <c r="F41" s="303"/>
      <c r="G41" s="303"/>
      <c r="H41" s="304"/>
      <c r="I41" s="302" t="str">
        <f>IF($AK$3="４週",SUMIFS($AK$12:$AK$31,$AO$12:$AO$31,I37)/4/$AH$6,IF($AK$3="歴月",SUMIFS($AK$12:$AK$31,$AO$12:$AO$31,I37)/$AL$6,"記載する期間を選択してください"))</f>
        <v>記載する期間を選択してください</v>
      </c>
      <c r="J41" s="303"/>
      <c r="K41" s="303"/>
      <c r="L41" s="303"/>
      <c r="M41" s="303"/>
      <c r="N41" s="304"/>
      <c r="O41" s="302" t="str">
        <f>IF($AK$3="４週",SUMIFS($AK$12:$AK$31,$AO$12:$AO$31,O37)/4/$AH$6,IF($AK$3="歴月",SUMIFS($AK$12:$AK$31,$AO$12:$AO$31,O37)/$AL$6,"記載する期間を選択してください"))</f>
        <v>記載する期間を選択してください</v>
      </c>
      <c r="P41" s="303"/>
      <c r="Q41" s="303"/>
      <c r="R41" s="303"/>
      <c r="S41" s="303"/>
      <c r="T41" s="304"/>
      <c r="U41" s="302" t="str">
        <f>IF($AK$3="４週",SUMIFS($AK$12:$AK$31,$AO$12:$AO$31,U37)/4/$AH$6,IF($AK$3="歴月",SUMIFS($AK$12:$AK$31,$AO$12:$AO$31,U37)/$AL$6,"記載する期間を選択してください"))</f>
        <v>記載する期間を選択してください</v>
      </c>
      <c r="V41" s="303"/>
      <c r="W41" s="303"/>
      <c r="X41" s="303"/>
      <c r="Y41" s="303"/>
      <c r="Z41" s="304"/>
      <c r="AA41" s="302" t="str">
        <f>IF($AK$3="４週",SUMIFS($AK$12:$AK$31,$AO$12:$AO$31,AA37)/4/$AH$6,IF($AK$3="歴月",SUMIFS($AK$12:$AK$31,$AO$12:$AO$31,AA37)/$AL$6,"記載する期間を選択してください"))</f>
        <v>記載する期間を選択してください</v>
      </c>
      <c r="AB41" s="303"/>
      <c r="AC41" s="303"/>
      <c r="AD41" s="303"/>
      <c r="AE41" s="303"/>
      <c r="AF41" s="304"/>
      <c r="AG41" s="302" t="str">
        <f>IF($AK$3="４週",SUMIFS($AK$12:$AK$31,$AO$12:$AO$31,AG37)/4/$AH$6,IF($AK$3="歴月",SUMIFS($AK$12:$AK$31,$AO$12:$AO$31,AG37)/$AL$6,"記載する期間を選択してください"))</f>
        <v>記載する期間を選択してください</v>
      </c>
      <c r="AH41" s="303"/>
      <c r="AI41" s="303"/>
      <c r="AJ41" s="303"/>
      <c r="AK41" s="304"/>
      <c r="AL41" s="302" t="str">
        <f>IF($AK$3="４週",SUMIFS($AK$12:$AK$31,$AO$12:$AO$31,AL37)/4/$AH$6,IF($AK$3="歴月",SUMIFS($AK$12:$AK$31,$AO$12:$AO$31,AL37)/$AL$6,"記載する期間を選択してください"))</f>
        <v>記載する期間を選択してください</v>
      </c>
      <c r="AM41" s="304"/>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86" t="s">
        <v>306</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x14ac:dyDescent="0.4">
      <c r="A49" s="60" t="s">
        <v>123</v>
      </c>
      <c r="B49" s="94"/>
      <c r="C49" s="60"/>
      <c r="D49" s="60"/>
      <c r="E49" s="60"/>
      <c r="F49" s="60"/>
      <c r="G49" s="60"/>
    </row>
    <row r="50" spans="1:7" ht="15" customHeight="1" x14ac:dyDescent="0.4">
      <c r="A50" s="60" t="s">
        <v>124</v>
      </c>
      <c r="B50" s="94"/>
      <c r="C50" s="60"/>
      <c r="D50" s="60"/>
      <c r="E50" s="60"/>
      <c r="F50" s="60"/>
      <c r="G50" s="60"/>
    </row>
    <row r="51" spans="1:7" ht="15" customHeight="1" x14ac:dyDescent="0.4">
      <c r="A51" s="60"/>
      <c r="B51" s="75" t="s">
        <v>125</v>
      </c>
      <c r="C51" s="274" t="s">
        <v>126</v>
      </c>
      <c r="D51" s="274"/>
      <c r="E51" s="274"/>
      <c r="F51" s="60"/>
      <c r="G51" s="60"/>
    </row>
    <row r="52" spans="1:7" ht="15" customHeight="1" x14ac:dyDescent="0.4">
      <c r="A52" s="60"/>
      <c r="B52" s="97" t="s">
        <v>127</v>
      </c>
      <c r="C52" s="275" t="s">
        <v>128</v>
      </c>
      <c r="D52" s="275"/>
      <c r="E52" s="275"/>
      <c r="F52" s="60"/>
      <c r="G52" s="60"/>
    </row>
    <row r="53" spans="1:7" ht="15" customHeight="1" x14ac:dyDescent="0.4">
      <c r="A53" s="60"/>
      <c r="B53" s="97" t="s">
        <v>129</v>
      </c>
      <c r="C53" s="275" t="s">
        <v>130</v>
      </c>
      <c r="D53" s="275"/>
      <c r="E53" s="275"/>
      <c r="F53" s="60"/>
      <c r="G53" s="60"/>
    </row>
    <row r="54" spans="1:7" ht="15" customHeight="1" x14ac:dyDescent="0.4">
      <c r="A54" s="60"/>
      <c r="B54" s="97" t="s">
        <v>131</v>
      </c>
      <c r="C54" s="275" t="s">
        <v>132</v>
      </c>
      <c r="D54" s="275"/>
      <c r="E54" s="275"/>
      <c r="F54" s="60"/>
      <c r="G54" s="60"/>
    </row>
    <row r="55" spans="1:7" ht="15" customHeight="1" x14ac:dyDescent="0.4">
      <c r="A55" s="60"/>
      <c r="B55" s="97" t="s">
        <v>133</v>
      </c>
      <c r="C55" s="275" t="s">
        <v>134</v>
      </c>
      <c r="D55" s="275"/>
      <c r="E55" s="275"/>
      <c r="F55" s="60"/>
      <c r="G55" s="60"/>
    </row>
    <row r="56" spans="1:7" ht="15" customHeight="1" x14ac:dyDescent="0.4">
      <c r="A56" s="60"/>
      <c r="B56" s="60" t="s">
        <v>135</v>
      </c>
      <c r="C56" s="60"/>
      <c r="D56" s="60"/>
      <c r="E56" s="60"/>
      <c r="F56" s="60"/>
      <c r="G56" s="60"/>
    </row>
    <row r="57" spans="1:7" ht="15" customHeight="1" x14ac:dyDescent="0.4">
      <c r="A57" s="60"/>
      <c r="B57" s="60" t="s">
        <v>136</v>
      </c>
      <c r="C57" s="60"/>
      <c r="D57" s="60"/>
      <c r="E57" s="60"/>
      <c r="F57" s="60"/>
      <c r="G57" s="60"/>
    </row>
    <row r="58" spans="1:7" ht="15" customHeight="1" x14ac:dyDescent="0.4">
      <c r="A58" s="60"/>
      <c r="B58" s="60" t="s">
        <v>137</v>
      </c>
      <c r="C58" s="60"/>
      <c r="D58" s="60"/>
      <c r="E58" s="60"/>
      <c r="F58" s="60"/>
      <c r="G58" s="60"/>
    </row>
    <row r="59" spans="1:7" ht="15" customHeight="1" x14ac:dyDescent="0.4">
      <c r="A59" s="60" t="s">
        <v>138</v>
      </c>
      <c r="B59" s="94"/>
      <c r="C59" s="60"/>
      <c r="D59" s="60"/>
      <c r="E59" s="60"/>
      <c r="F59" s="60"/>
      <c r="G59" s="60"/>
    </row>
    <row r="60" spans="1:7" ht="15" customHeight="1" x14ac:dyDescent="0.4">
      <c r="A60" s="60" t="s">
        <v>307</v>
      </c>
      <c r="B60" s="94"/>
      <c r="C60" s="60"/>
      <c r="D60" s="60"/>
      <c r="E60" s="60"/>
      <c r="F60" s="60"/>
      <c r="G60" s="60"/>
    </row>
    <row r="61" spans="1:7" ht="15" customHeight="1" x14ac:dyDescent="0.4">
      <c r="A61" s="60" t="s">
        <v>140</v>
      </c>
      <c r="B61" s="94"/>
      <c r="C61" s="60"/>
      <c r="D61" s="60"/>
      <c r="E61" s="60"/>
      <c r="F61" s="60"/>
      <c r="G61" s="60"/>
    </row>
    <row r="62" spans="1:7" ht="15" customHeight="1" x14ac:dyDescent="0.4">
      <c r="A62" s="60" t="s">
        <v>141</v>
      </c>
      <c r="B62" s="94"/>
      <c r="C62" s="60"/>
      <c r="D62" s="60"/>
      <c r="E62" s="60"/>
      <c r="F62" s="60"/>
      <c r="G62" s="60"/>
    </row>
    <row r="63" spans="1:7" ht="15" customHeight="1" x14ac:dyDescent="0.4">
      <c r="A63" s="60" t="s">
        <v>142</v>
      </c>
      <c r="B63" s="94"/>
      <c r="C63" s="60"/>
      <c r="D63" s="60"/>
      <c r="E63" s="60"/>
      <c r="F63" s="60"/>
      <c r="G63" s="60"/>
    </row>
    <row r="64" spans="1:7" ht="15" customHeight="1" x14ac:dyDescent="0.4">
      <c r="A64" s="60" t="s">
        <v>143</v>
      </c>
      <c r="B64" s="94"/>
      <c r="C64" s="60"/>
      <c r="D64" s="60"/>
      <c r="E64" s="60"/>
      <c r="F64" s="60"/>
      <c r="G64" s="60"/>
    </row>
    <row r="65" spans="1:7" ht="15" customHeight="1" x14ac:dyDescent="0.4">
      <c r="A65" s="60"/>
      <c r="B65" s="60" t="s">
        <v>144</v>
      </c>
      <c r="C65" s="60"/>
      <c r="D65" s="60"/>
      <c r="E65" s="60"/>
      <c r="F65" s="60"/>
      <c r="G65" s="60"/>
    </row>
    <row r="66" spans="1:7" ht="15" customHeight="1" x14ac:dyDescent="0.4">
      <c r="A66" s="60"/>
      <c r="B66" s="60" t="s">
        <v>145</v>
      </c>
      <c r="C66" s="60"/>
      <c r="D66" s="60"/>
      <c r="E66" s="60"/>
      <c r="F66" s="60"/>
      <c r="G66" s="60"/>
    </row>
    <row r="67" spans="1:7" ht="15" customHeight="1" x14ac:dyDescent="0.4">
      <c r="A67" s="60" t="s">
        <v>146</v>
      </c>
      <c r="B67" s="94"/>
      <c r="C67" s="60"/>
      <c r="D67" s="60"/>
      <c r="E67" s="60"/>
      <c r="F67" s="60"/>
      <c r="G67" s="60"/>
    </row>
    <row r="68" spans="1:7" ht="15" customHeight="1" x14ac:dyDescent="0.4">
      <c r="A68" s="60" t="s">
        <v>147</v>
      </c>
      <c r="B68" s="94"/>
      <c r="C68" s="60"/>
      <c r="D68" s="60"/>
      <c r="E68" s="60"/>
      <c r="F68" s="60"/>
      <c r="G68" s="60"/>
    </row>
    <row r="69" spans="1:7" ht="15" customHeight="1" x14ac:dyDescent="0.4">
      <c r="A69" s="60" t="s">
        <v>148</v>
      </c>
      <c r="B69" s="94"/>
      <c r="C69" s="60"/>
      <c r="D69" s="60"/>
      <c r="E69" s="60"/>
      <c r="F69" s="60"/>
      <c r="G69" s="60"/>
    </row>
    <row r="70" spans="1:7" ht="15" customHeight="1" x14ac:dyDescent="0.4">
      <c r="A70" s="60" t="s">
        <v>149</v>
      </c>
      <c r="B70" s="94"/>
      <c r="C70" s="60"/>
      <c r="D70" s="60"/>
      <c r="E70" s="60"/>
      <c r="F70" s="60"/>
      <c r="G70" s="60"/>
    </row>
    <row r="71" spans="1:7" ht="15" customHeight="1" x14ac:dyDescent="0.4">
      <c r="A71" s="60" t="s">
        <v>150</v>
      </c>
      <c r="B71" s="94"/>
      <c r="C71" s="60"/>
      <c r="D71" s="60"/>
      <c r="E71" s="60"/>
      <c r="F71" s="60"/>
      <c r="G71" s="60"/>
    </row>
    <row r="72" spans="1:7" ht="15" customHeight="1" x14ac:dyDescent="0.4">
      <c r="A72" s="60" t="s">
        <v>151</v>
      </c>
      <c r="B72" s="94"/>
      <c r="C72" s="60"/>
      <c r="D72" s="60"/>
      <c r="E72" s="60"/>
      <c r="F72" s="60"/>
      <c r="G72" s="60"/>
    </row>
    <row r="73" spans="1:7" ht="15" customHeight="1" x14ac:dyDescent="0.4">
      <c r="A73" s="60" t="s">
        <v>152</v>
      </c>
      <c r="B73" s="94"/>
      <c r="C73" s="60"/>
      <c r="D73" s="60"/>
      <c r="E73" s="60"/>
      <c r="F73" s="60"/>
      <c r="G73" s="60"/>
    </row>
    <row r="74" spans="1:7" ht="15" customHeight="1" x14ac:dyDescent="0.4">
      <c r="A74" s="60" t="s">
        <v>153</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310</v>
      </c>
      <c r="AL1" s="288"/>
      <c r="AM1" s="288"/>
      <c r="AN1" s="288"/>
    </row>
    <row r="2" spans="1:41"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90"/>
      <c r="AL5" s="290"/>
      <c r="AM5" s="290"/>
      <c r="AN5" s="290"/>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x14ac:dyDescent="0.4">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x14ac:dyDescent="0.4">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x14ac:dyDescent="0.4">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IF(B12="","",IF(ISERROR(MATCH(B12,$C$38:$AM$38,0)),"その他職員",B12))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IF(B13="","",IF(ISERROR(MATCH(B13,$C$38:$AM$38,0)),"その他職員",B13))</f>
        <v>児童発達支援管理責任者</v>
      </c>
    </row>
    <row r="14" spans="1:41" ht="18" customHeight="1" x14ac:dyDescent="0.4">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嘱託医</v>
      </c>
    </row>
    <row r="15" spans="1:41" ht="18" customHeight="1" x14ac:dyDescent="0.4">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児童指導員</v>
      </c>
    </row>
    <row r="16" spans="1:41" ht="18" customHeight="1" x14ac:dyDescent="0.4">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x14ac:dyDescent="0.4">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c r="AO32" s="143"/>
    </row>
    <row r="33" spans="1:41" ht="18" customHeight="1" x14ac:dyDescent="0.4">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O33" s="143"/>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x14ac:dyDescent="0.4">
      <c r="A37" s="68" t="s">
        <v>189</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x14ac:dyDescent="0.4">
      <c r="A38" s="62"/>
      <c r="B38" s="67"/>
      <c r="C38" s="302" t="str">
        <f>IF(VLOOKUP($AK$1,選択肢!$A$1:$J$32,C43,FALSE)=0,"-",VLOOKUP($AK$1,選択肢!$A$1:$J$32,C43,FALSE))</f>
        <v>管理者</v>
      </c>
      <c r="D38" s="303"/>
      <c r="E38" s="301" t="str">
        <f>IF(VLOOKUP($AK$1,選択肢!$A$1:$J$32,E43,FALSE)=0,"-",VLOOKUP($AK$1,選択肢!$A$1:$J$32,E43,FALSE))</f>
        <v>児童発達支援管理責任者</v>
      </c>
      <c r="F38" s="301"/>
      <c r="G38" s="301"/>
      <c r="H38" s="301"/>
      <c r="I38" s="302" t="str">
        <f>IF(VLOOKUP($AK$1,選択肢!$A$1:$J$32,I43,FALSE)=0,"-",VLOOKUP($AK$1,選択肢!$A$1:$J$32,I43,FALSE))</f>
        <v>嘱託医</v>
      </c>
      <c r="J38" s="303"/>
      <c r="K38" s="303"/>
      <c r="L38" s="303"/>
      <c r="M38" s="303"/>
      <c r="N38" s="304"/>
      <c r="O38" s="302" t="str">
        <f>IF(VLOOKUP($AK$1,選択肢!$A$1:$J$32,O43,FALSE)=0,"-",VLOOKUP($AK$1,選択肢!$A$1:$J$32,O43,FALSE))</f>
        <v>児童指導員</v>
      </c>
      <c r="P38" s="303"/>
      <c r="Q38" s="303"/>
      <c r="R38" s="303"/>
      <c r="S38" s="303"/>
      <c r="T38" s="304"/>
      <c r="U38" s="302" t="str">
        <f>IF(VLOOKUP($AK$1,選択肢!$A$1:$J$32,U43,FALSE)=0,"-",VLOOKUP($AK$1,選択肢!$A$1:$J$32,U43,FALSE))</f>
        <v>保育士</v>
      </c>
      <c r="V38" s="303"/>
      <c r="W38" s="303"/>
      <c r="X38" s="303"/>
      <c r="Y38" s="303"/>
      <c r="Z38" s="304"/>
      <c r="AA38" s="302" t="str">
        <f>IF(VLOOKUP($AK$1,選択肢!$A$1:$J$32,AA43,FALSE)=0,"-",VLOOKUP($AK$1,選択肢!$A$1:$J$32,AA43,FALSE))</f>
        <v>栄養士</v>
      </c>
      <c r="AB38" s="303"/>
      <c r="AC38" s="303"/>
      <c r="AD38" s="303"/>
      <c r="AE38" s="303"/>
      <c r="AF38" s="304"/>
      <c r="AG38" s="301" t="str">
        <f>IF(VLOOKUP($AK$1,選択肢!$A$1:$J$32,AG43,FALSE)=0,"-",VLOOKUP($AK$1,選択肢!$A$1:$J$32,AG43,FALSE))</f>
        <v>調理員</v>
      </c>
      <c r="AH38" s="301"/>
      <c r="AI38" s="301"/>
      <c r="AJ38" s="301"/>
      <c r="AK38" s="301"/>
      <c r="AL38" s="301" t="str">
        <f>IF(VLOOKUP($AK$1,選択肢!$A$1:$J$32,AL43,FALSE)=0,"-",VLOOKUP($AK$1,選択肢!$A$1:$J$32,AL43,FALSE))</f>
        <v>機能訓練担当職員</v>
      </c>
      <c r="AM38" s="301"/>
      <c r="AN38" s="62"/>
    </row>
    <row r="39" spans="1:41" ht="18" customHeight="1" x14ac:dyDescent="0.4">
      <c r="A39" s="62"/>
      <c r="B39" s="67"/>
      <c r="C39" s="102" t="s">
        <v>190</v>
      </c>
      <c r="D39" s="102" t="s">
        <v>191</v>
      </c>
      <c r="E39" s="101" t="s">
        <v>190</v>
      </c>
      <c r="F39" s="300" t="s">
        <v>191</v>
      </c>
      <c r="G39" s="300"/>
      <c r="H39" s="300"/>
      <c r="I39" s="296" t="s">
        <v>190</v>
      </c>
      <c r="J39" s="297"/>
      <c r="K39" s="298"/>
      <c r="L39" s="296" t="s">
        <v>191</v>
      </c>
      <c r="M39" s="297"/>
      <c r="N39" s="298"/>
      <c r="O39" s="296" t="s">
        <v>190</v>
      </c>
      <c r="P39" s="297"/>
      <c r="Q39" s="298"/>
      <c r="R39" s="296" t="s">
        <v>191</v>
      </c>
      <c r="S39" s="297"/>
      <c r="T39" s="298"/>
      <c r="U39" s="296" t="s">
        <v>190</v>
      </c>
      <c r="V39" s="297"/>
      <c r="W39" s="298"/>
      <c r="X39" s="296" t="s">
        <v>191</v>
      </c>
      <c r="Y39" s="297"/>
      <c r="Z39" s="298"/>
      <c r="AA39" s="296" t="s">
        <v>190</v>
      </c>
      <c r="AB39" s="297"/>
      <c r="AC39" s="298"/>
      <c r="AD39" s="296" t="s">
        <v>191</v>
      </c>
      <c r="AE39" s="297"/>
      <c r="AF39" s="298"/>
      <c r="AG39" s="296" t="s">
        <v>190</v>
      </c>
      <c r="AH39" s="297"/>
      <c r="AI39" s="298"/>
      <c r="AJ39" s="296" t="s">
        <v>191</v>
      </c>
      <c r="AK39" s="298"/>
      <c r="AL39" s="101" t="s">
        <v>27</v>
      </c>
      <c r="AM39" s="101" t="s">
        <v>216</v>
      </c>
      <c r="AN39" s="62"/>
    </row>
    <row r="40" spans="1:41" ht="18" customHeight="1" x14ac:dyDescent="0.4">
      <c r="A40" s="62"/>
      <c r="B40" s="75" t="s">
        <v>192</v>
      </c>
      <c r="C40" s="101">
        <f>COUNTIFS($AO$12:$AO$31,C$38,$C$12:$C$31,"A",$E$12:$E$31,"*")</f>
        <v>1</v>
      </c>
      <c r="D40" s="101">
        <f>COUNTIFS($AO$12:$AO$31,C$38,$C$12:$C$31,"B",$E$12:$E$31,"*")</f>
        <v>0</v>
      </c>
      <c r="E40" s="101">
        <f>COUNTIFS($AO$12:$AO$31,E$38,$C$12:$C$31,"A",$E$12:$E$31,"*")</f>
        <v>0</v>
      </c>
      <c r="F40" s="296">
        <f>COUNTIFS($AO$12:$AO$31,E$38,$C$12:$C$31,"B",$E$12:$E$31,"*")</f>
        <v>1</v>
      </c>
      <c r="G40" s="297"/>
      <c r="H40" s="298"/>
      <c r="I40" s="296">
        <f>COUNTIFS($AO$12:$AO$31,I$38,$C$12:$C$31,"A",$E$12:$E$31,"*")</f>
        <v>0</v>
      </c>
      <c r="J40" s="297"/>
      <c r="K40" s="298"/>
      <c r="L40" s="296">
        <f>COUNTIFS($AO$12:$AO$31,I$38,$C$12:$C$31,"B",$E$12:$E$31,"*")</f>
        <v>0</v>
      </c>
      <c r="M40" s="297"/>
      <c r="N40" s="298"/>
      <c r="O40" s="296">
        <f>COUNTIFS($AO$12:$AO$31,O$38,$C$12:$C$31,"A",$E$12:$E$31,"*")</f>
        <v>0</v>
      </c>
      <c r="P40" s="297"/>
      <c r="Q40" s="298"/>
      <c r="R40" s="296">
        <f>COUNTIFS($AO$12:$AO$31,O$38,$C$12:$C$31,"B",$E$12:$E$31,"*")</f>
        <v>0</v>
      </c>
      <c r="S40" s="297"/>
      <c r="T40" s="298"/>
      <c r="U40" s="296">
        <f>COUNTIFS($AO$12:$AO$31,U$38,$C$12:$C$31,"A",$E$12:$E$31,"*")</f>
        <v>0</v>
      </c>
      <c r="V40" s="297"/>
      <c r="W40" s="298"/>
      <c r="X40" s="296">
        <f>COUNTIFS($AO$12:$AO$31,U$38,$C$12:$C$31,"B",$E$12:$E$31,"*")</f>
        <v>0</v>
      </c>
      <c r="Y40" s="297"/>
      <c r="Z40" s="298"/>
      <c r="AA40" s="296">
        <f>COUNTIFS($AO$12:$AO$31,AA$38,$C$12:$C$31,"A",$E$12:$E$31,"*")</f>
        <v>0</v>
      </c>
      <c r="AB40" s="297"/>
      <c r="AC40" s="298"/>
      <c r="AD40" s="296">
        <f>COUNTIFS($AO$12:$AO$31,AA$38,$C$12:$C$31,"B",$E$12:$E$31,"*")</f>
        <v>0</v>
      </c>
      <c r="AE40" s="297"/>
      <c r="AF40" s="298"/>
      <c r="AG40" s="296">
        <f>COUNTIFS($AO$12:$AO$31,AG$38,$C$12:$C$31,"A",$E$12:$E$31,"*")</f>
        <v>0</v>
      </c>
      <c r="AH40" s="297"/>
      <c r="AI40" s="298"/>
      <c r="AJ40" s="296">
        <f>COUNTIFS($AO$12:$AO$31,AG$38,$C$12:$C$31,"B",$E$12:$E$31,"*")</f>
        <v>0</v>
      </c>
      <c r="AK40" s="298"/>
      <c r="AL40" s="101">
        <f>COUNTIFS($AO$12:$AO$31,AL$38,$C$12:$C$31,"A",$E$12:$E$31,"*")</f>
        <v>0</v>
      </c>
      <c r="AM40" s="101">
        <f>COUNTIFS($AO$12:$AO$31,AL$38,$C$12:$C$31,"B",$E$12:$E$31,"*")</f>
        <v>0</v>
      </c>
      <c r="AN40" s="62"/>
    </row>
    <row r="41" spans="1:41" ht="18" customHeight="1" x14ac:dyDescent="0.4">
      <c r="A41" s="62"/>
      <c r="B41" s="82" t="s">
        <v>193</v>
      </c>
      <c r="C41" s="101">
        <f>COUNTIFS($AO$12:$AO$31,C$38,$C$12:$C$31,"C",$E$12:$E$31,"*")</f>
        <v>0</v>
      </c>
      <c r="D41" s="101">
        <f>COUNTIFS($AO$12:$AO$31,C$38,$C$12:$C$31,"D",$E$12:$E$31,"*")</f>
        <v>0</v>
      </c>
      <c r="E41" s="101">
        <f>COUNTIFS($AO$12:$AO$31,E$38,$C$12:$C$31,"C",$E$12:$E$31,"*")</f>
        <v>0</v>
      </c>
      <c r="F41" s="296">
        <f>COUNTIFS($AO$12:$AO$31,E$38,$C$12:$C$31,"D",$E$12:$E$31,"*")</f>
        <v>0</v>
      </c>
      <c r="G41" s="297"/>
      <c r="H41" s="298"/>
      <c r="I41" s="296">
        <f>COUNTIFS($AO$12:$AO$31,I$38,$C$12:$C$31,"C",$E$12:$E$31,"*")</f>
        <v>1</v>
      </c>
      <c r="J41" s="297"/>
      <c r="K41" s="298"/>
      <c r="L41" s="296">
        <f>COUNTIFS($AO$12:$AO$31,I$38,$C$12:$C$31,"D",$E$12:$E$31,"*")</f>
        <v>0</v>
      </c>
      <c r="M41" s="297"/>
      <c r="N41" s="298"/>
      <c r="O41" s="296">
        <f>COUNTIFS($AO$12:$AO$31,O$38,$C$12:$C$31,"C",$E$12:$E$31,"*")</f>
        <v>0</v>
      </c>
      <c r="P41" s="297"/>
      <c r="Q41" s="298"/>
      <c r="R41" s="296">
        <f>COUNTIFS($AO$12:$AO$31,O$38,$C$12:$C$31,"D",$E$12:$E$31,"*")</f>
        <v>1</v>
      </c>
      <c r="S41" s="297"/>
      <c r="T41" s="298"/>
      <c r="U41" s="296">
        <f>COUNTIFS($AO$12:$AO$31,U$38,$C$12:$C$31,"C",$E$12:$E$31,"*")</f>
        <v>0</v>
      </c>
      <c r="V41" s="297"/>
      <c r="W41" s="298"/>
      <c r="X41" s="296">
        <f>COUNTIFS($AO$12:$AO$31,U$38,$C$12:$C$31,"D",$E$12:$E$31,"*")</f>
        <v>0</v>
      </c>
      <c r="Y41" s="297"/>
      <c r="Z41" s="298"/>
      <c r="AA41" s="296">
        <f>COUNTIFS($AO$12:$AO$31,AA$38,$C$12:$C$31,"C",$E$12:$E$31,"*")</f>
        <v>0</v>
      </c>
      <c r="AB41" s="297"/>
      <c r="AC41" s="298"/>
      <c r="AD41" s="296">
        <f>COUNTIFS($AO$12:$AO$31,AA$38,$C$12:$C$31,"D",$E$12:$E$31,"*")</f>
        <v>0</v>
      </c>
      <c r="AE41" s="297"/>
      <c r="AF41" s="298"/>
      <c r="AG41" s="296">
        <f>COUNTIFS($AO$12:$AO$31,AG$38,$C$12:$C$31,"C",$E$12:$E$31,"*")</f>
        <v>0</v>
      </c>
      <c r="AH41" s="297"/>
      <c r="AI41" s="298"/>
      <c r="AJ41" s="296">
        <f>COUNTIFS($AO$12:$AO$31,AG$38,$C$12:$C$31,"D",$E$12:$E$31,"*")</f>
        <v>0</v>
      </c>
      <c r="AK41" s="298"/>
      <c r="AL41" s="101">
        <f>COUNTIFS($AO$12:$AO$31,AL$38,$C$12:$C$31,"C",$E$12:$E$31,"*")</f>
        <v>0</v>
      </c>
      <c r="AM41" s="101">
        <f>COUNTIFS($AO$12:$AO$31,AL$38,$C$12:$C$31,"D",$E$12:$E$31,"*")</f>
        <v>0</v>
      </c>
      <c r="AN41" s="62"/>
    </row>
    <row r="42" spans="1:41" ht="24.95" customHeight="1" x14ac:dyDescent="0.4">
      <c r="A42" s="62"/>
      <c r="B42" s="82" t="s">
        <v>194</v>
      </c>
      <c r="C42" s="302" t="str">
        <f>IF($AK$3="４週",SUMIFS($AK$12:$AK$31,$AO$12:$AO$31,C38)/4/$AH$6,IF($AK$3="歴月",SUMIFS($AK$12:$AK$31,$AO$12:$AO$31,C38)/$AL$6,"記載する期間を選択してください"))</f>
        <v>記載する期間を選択してください</v>
      </c>
      <c r="D42" s="304"/>
      <c r="E42" s="302" t="str">
        <f>IF($AK$3="４週",SUMIFS($AK$12:$AK$31,$AO$12:$AO$31,E38)/4/$AH$6,IF($AK$3="歴月",SUMIFS($AK$12:$AK$31,$AO$12:$AO$31,E38)/$AL$6,"記載する期間を選択してください"))</f>
        <v>記載する期間を選択してください</v>
      </c>
      <c r="F42" s="303"/>
      <c r="G42" s="303"/>
      <c r="H42" s="304"/>
      <c r="I42" s="302" t="str">
        <f>IF($AK$3="４週",SUMIFS($AK$12:$AK$31,$AO$12:$AO$31,I38)/4/$AH$6,IF($AK$3="歴月",SUMIFS($AK$12:$AK$31,$AO$12:$AO$31,I38)/$AL$6,"記載する期間を選択してください"))</f>
        <v>記載する期間を選択してください</v>
      </c>
      <c r="J42" s="303"/>
      <c r="K42" s="303"/>
      <c r="L42" s="303"/>
      <c r="M42" s="303"/>
      <c r="N42" s="304"/>
      <c r="O42" s="302" t="str">
        <f>IF($AK$3="４週",SUMIFS($AK$12:$AK$31,$AO$12:$AO$31,O38)/4/$AH$6,IF($AK$3="歴月",SUMIFS($AK$12:$AK$31,$AO$12:$AO$31,O38)/$AL$6,"記載する期間を選択してください"))</f>
        <v>記載する期間を選択してください</v>
      </c>
      <c r="P42" s="303"/>
      <c r="Q42" s="303"/>
      <c r="R42" s="303"/>
      <c r="S42" s="303"/>
      <c r="T42" s="304"/>
      <c r="U42" s="302" t="str">
        <f>IF($AK$3="４週",SUMIFS($AK$12:$AK$31,$AO$12:$AO$31,U38)/4/$AH$6,IF($AK$3="歴月",SUMIFS($AK$12:$AK$31,$AO$12:$AO$31,U38)/$AL$6,"記載する期間を選択してください"))</f>
        <v>記載する期間を選択してください</v>
      </c>
      <c r="V42" s="303"/>
      <c r="W42" s="303"/>
      <c r="X42" s="303"/>
      <c r="Y42" s="303"/>
      <c r="Z42" s="304"/>
      <c r="AA42" s="302" t="str">
        <f>IF($AK$3="４週",SUMIFS($AK$12:$AK$31,$AO$12:$AO$31,AA38)/4/$AH$6,IF($AK$3="歴月",SUMIFS($AK$12:$AK$31,$AO$12:$AO$31,AA38)/$AL$6,"記載する期間を選択してください"))</f>
        <v>記載する期間を選択してください</v>
      </c>
      <c r="AB42" s="303"/>
      <c r="AC42" s="303"/>
      <c r="AD42" s="303"/>
      <c r="AE42" s="303"/>
      <c r="AF42" s="304"/>
      <c r="AG42" s="302" t="str">
        <f>IF($AK$3="４週",SUMIFS($AK$12:$AK$31,$AO$12:$AO$31,AG38)/4/$AH$6,IF($AK$3="歴月",SUMIFS($AK$12:$AK$31,$AO$12:$AO$31,AG38)/$AL$6,"記載する期間を選択してください"))</f>
        <v>記載する期間を選択してください</v>
      </c>
      <c r="AH42" s="303"/>
      <c r="AI42" s="303"/>
      <c r="AJ42" s="303"/>
      <c r="AK42" s="304"/>
      <c r="AL42" s="302" t="str">
        <f>IF($AK$3="４週",SUMIFS($AK$12:$AK$31,$AO$12:$AO$31,AL38)/4/$AH$6,IF($AK$3="歴月",SUMIFS($AK$12:$AK$31,$AO$12:$AO$31,AL38)/$AL$6,"記載する期間を選択してください"))</f>
        <v>記載する期間を選択してください</v>
      </c>
      <c r="AM42" s="304"/>
      <c r="AN42" s="62"/>
    </row>
    <row r="43" spans="1:41" ht="5.0999999999999996" customHeight="1" x14ac:dyDescent="0.4">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x14ac:dyDescent="0.4">
      <c r="A44" s="62"/>
      <c r="B44" s="67"/>
      <c r="C44" s="301" t="str">
        <f>IF(VLOOKUP($AK$1,選択肢!$A:$Z,C49,FALSE)=0,"-",VLOOKUP($AK$1,選択肢!$A:$Z,C49,FALSE))</f>
        <v>看護職員</v>
      </c>
      <c r="D44" s="301"/>
      <c r="E44" s="301" t="str">
        <f>IF(VLOOKUP($AK$1,選択肢!$A:$Z,E49,FALSE)=0,"-",VLOOKUP($AK$1,選択肢!$A:$Z,E49,FALSE))</f>
        <v>その他職員</v>
      </c>
      <c r="F44" s="301"/>
      <c r="G44" s="301"/>
      <c r="H44" s="301"/>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x14ac:dyDescent="0.4">
      <c r="A45" s="62"/>
      <c r="B45" s="67"/>
      <c r="C45" s="101" t="s">
        <v>190</v>
      </c>
      <c r="D45" s="101" t="s">
        <v>191</v>
      </c>
      <c r="E45" s="101" t="s">
        <v>190</v>
      </c>
      <c r="F45" s="300" t="s">
        <v>191</v>
      </c>
      <c r="G45" s="300"/>
      <c r="H45" s="300"/>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x14ac:dyDescent="0.4">
      <c r="A46" s="62"/>
      <c r="B46" s="75" t="s">
        <v>192</v>
      </c>
      <c r="C46" s="101">
        <f>COUNTIFS($AO$11:$AO$30,C$44,$C$11:$C$30,"A",$E$11:$E$30,"*")</f>
        <v>0</v>
      </c>
      <c r="D46" s="101">
        <f>COUNTIFS($AO$11:$AO$30,C$44,$C$11:$C$30,"B",$E$11:$E$30,"*")</f>
        <v>0</v>
      </c>
      <c r="E46" s="101">
        <f>COUNTIFS($AO$11:$AO$30,E$44,$C$11:$C$30,"A",$E$11:$E$30,"*")</f>
        <v>0</v>
      </c>
      <c r="F46" s="296">
        <f>COUNTIFS($AO$11:$AO$30,E$44,$C$11:$C$30,"B",$E$11:$E$30,"*")</f>
        <v>1</v>
      </c>
      <c r="G46" s="297"/>
      <c r="H46" s="29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x14ac:dyDescent="0.4">
      <c r="A47" s="62"/>
      <c r="B47" s="82" t="s">
        <v>193</v>
      </c>
      <c r="C47" s="101">
        <f>COUNTIFS($AO$11:$AO$30,C$44,$C$11:$C$30,"C",$E$11:$E$30,"*")</f>
        <v>0</v>
      </c>
      <c r="D47" s="101">
        <f>COUNTIFS($AO$11:$AO$30,C$44,$C$11:$C$30,"D",$E$11:$E$30,"*")</f>
        <v>0</v>
      </c>
      <c r="E47" s="101">
        <f>COUNTIFS($AO$11:$AO$30,E$44,$C$11:$C$30,"C",$E$11:$E$30,"*")</f>
        <v>0</v>
      </c>
      <c r="F47" s="296">
        <f>COUNTIFS($AO$11:$AO$30,E$44,$C$11:$C$30,"D",$E$11:$E$30,"*")</f>
        <v>0</v>
      </c>
      <c r="G47" s="297"/>
      <c r="H47" s="29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x14ac:dyDescent="0.4">
      <c r="A48" s="62"/>
      <c r="B48" s="82" t="s">
        <v>194</v>
      </c>
      <c r="C48" s="302" t="str">
        <f>IF($AK$3="４週",SUMIFS($AK$12:$AK$31,$AO$12:$AO$31,C44)/4/$AH$6,IF($AK$3="歴月",SUMIFS($AK$12:$AK$31,$AO$12:$AO$31,C44)/$AL$6,"記載する期間を選択してください"))</f>
        <v>記載する期間を選択してください</v>
      </c>
      <c r="D48" s="304"/>
      <c r="E48" s="302" t="str">
        <f>IF($AK$3="４週",SUMIFS($AK$12:$AK$31,$AO$12:$AO$31,E44)/4/$AH$6,IF($AK$3="歴月",SUMIFS($AK$12:$AK$31,$AO$12:$AO$31,E44)/$AL$6,"記載する期間を選択してください"))</f>
        <v>記載する期間を選択してください</v>
      </c>
      <c r="F48" s="303"/>
      <c r="G48" s="303"/>
      <c r="H48" s="304"/>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x14ac:dyDescent="0.4">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x14ac:dyDescent="0.4">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x14ac:dyDescent="0.4">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x14ac:dyDescent="0.4">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86" t="s">
        <v>306</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4" t="s">
        <v>126</v>
      </c>
      <c r="D58" s="274"/>
      <c r="E58" s="274"/>
      <c r="F58" s="60"/>
      <c r="G58" s="60"/>
    </row>
    <row r="59" spans="1:40" ht="15" customHeight="1" x14ac:dyDescent="0.4">
      <c r="A59" s="60"/>
      <c r="B59" s="97" t="s">
        <v>127</v>
      </c>
      <c r="C59" s="275" t="s">
        <v>128</v>
      </c>
      <c r="D59" s="275"/>
      <c r="E59" s="275"/>
      <c r="F59" s="60"/>
      <c r="G59" s="60"/>
    </row>
    <row r="60" spans="1:40" ht="15" customHeight="1" x14ac:dyDescent="0.4">
      <c r="A60" s="60"/>
      <c r="B60" s="97" t="s">
        <v>129</v>
      </c>
      <c r="C60" s="275" t="s">
        <v>130</v>
      </c>
      <c r="D60" s="275"/>
      <c r="E60" s="275"/>
      <c r="F60" s="60"/>
      <c r="G60" s="60"/>
    </row>
    <row r="61" spans="1:40" ht="15" customHeight="1" x14ac:dyDescent="0.4">
      <c r="A61" s="60"/>
      <c r="B61" s="97" t="s">
        <v>131</v>
      </c>
      <c r="C61" s="275" t="s">
        <v>132</v>
      </c>
      <c r="D61" s="275"/>
      <c r="E61" s="275"/>
      <c r="F61" s="60"/>
      <c r="G61" s="60"/>
    </row>
    <row r="62" spans="1:40" ht="15" customHeight="1" x14ac:dyDescent="0.4">
      <c r="A62" s="60"/>
      <c r="B62" s="97" t="s">
        <v>133</v>
      </c>
      <c r="C62" s="275" t="s">
        <v>134</v>
      </c>
      <c r="D62" s="275"/>
      <c r="E62" s="275"/>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307</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view="pageBreakPreview" zoomScaleNormal="100" zoomScaleSheetLayoutView="100" workbookViewId="0">
      <selection activeCell="X24" sqref="X24"/>
    </sheetView>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154</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x14ac:dyDescent="0.4">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x14ac:dyDescent="0.4">
      <c r="A40" s="292" t="s">
        <v>173</v>
      </c>
      <c r="B40" s="292"/>
      <c r="C40" s="292"/>
      <c r="D40" s="111">
        <v>80</v>
      </c>
      <c r="E40" s="111">
        <v>80</v>
      </c>
      <c r="F40" s="308">
        <v>81</v>
      </c>
      <c r="G40" s="308"/>
      <c r="H40" s="308"/>
      <c r="I40" s="280">
        <f>SUM(D40:F40)</f>
        <v>241</v>
      </c>
      <c r="J40" s="281"/>
      <c r="K40" s="282"/>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x14ac:dyDescent="0.4">
      <c r="A41" s="292" t="s">
        <v>178</v>
      </c>
      <c r="B41" s="292"/>
      <c r="C41" s="292"/>
      <c r="D41" s="111">
        <v>10</v>
      </c>
      <c r="E41" s="111">
        <v>15</v>
      </c>
      <c r="F41" s="308">
        <v>14</v>
      </c>
      <c r="G41" s="308"/>
      <c r="H41" s="308"/>
      <c r="I41" s="280">
        <f>SUM(D41:H41)*0.1</f>
        <v>3.9000000000000004</v>
      </c>
      <c r="J41" s="281"/>
      <c r="K41" s="282"/>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x14ac:dyDescent="0.4">
      <c r="A42" s="274" t="s">
        <v>169</v>
      </c>
      <c r="B42" s="274"/>
      <c r="C42" s="274"/>
      <c r="D42" s="75">
        <f>D40+D41*0.1</f>
        <v>81</v>
      </c>
      <c r="E42" s="75">
        <f>E40+E41*0.1</f>
        <v>81.5</v>
      </c>
      <c r="F42" s="280">
        <f t="shared" ref="F42" si="3">F40+F41*0.1</f>
        <v>82.4</v>
      </c>
      <c r="G42" s="281"/>
      <c r="H42" s="282"/>
      <c r="I42" s="280">
        <f>SUM(D42:H42)</f>
        <v>244.9</v>
      </c>
      <c r="J42" s="281"/>
      <c r="K42" s="282"/>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ROUNDDOWN(I44,1)</f>
        <v>81.599999999999994</v>
      </c>
      <c r="AI42" s="291"/>
      <c r="AJ42" s="137" t="s">
        <v>180</v>
      </c>
      <c r="AK42" s="318">
        <f>ROUNDUP(IF(X44="",AH42/40,IF(X44="○",AH42/50)),0)</f>
        <v>3</v>
      </c>
      <c r="AL42" s="291"/>
      <c r="AM42" s="274"/>
      <c r="AN42" s="274"/>
    </row>
    <row r="43" spans="1:40" ht="18" customHeight="1" x14ac:dyDescent="0.4">
      <c r="A43" s="62" t="s">
        <v>182</v>
      </c>
      <c r="B43" s="59"/>
      <c r="H43" s="60" t="s">
        <v>183</v>
      </c>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18" customHeight="1" x14ac:dyDescent="0.4">
      <c r="B44" s="62"/>
      <c r="I44" s="274">
        <f>I42/3</f>
        <v>81.63333333333334</v>
      </c>
      <c r="J44" s="274"/>
      <c r="K44" s="274"/>
      <c r="M44" s="114" t="s">
        <v>185</v>
      </c>
      <c r="N44" s="134"/>
      <c r="O44" s="132"/>
      <c r="P44" s="132"/>
      <c r="Q44" s="132"/>
      <c r="R44" s="132"/>
      <c r="S44" s="132"/>
      <c r="T44" s="132"/>
      <c r="U44" s="132"/>
      <c r="V44" s="132"/>
      <c r="W44" s="132"/>
      <c r="X44" s="334"/>
      <c r="Y44" s="335"/>
      <c r="Z44" s="132"/>
      <c r="AA44" s="132"/>
      <c r="AB44" s="132"/>
      <c r="AC44" s="132"/>
      <c r="AD44" s="132"/>
      <c r="AE44" s="132"/>
      <c r="AF44" s="132"/>
      <c r="AG44" s="132"/>
      <c r="AH44" s="132"/>
      <c r="AI44" s="132"/>
      <c r="AJ44" s="132"/>
      <c r="AK44" s="132"/>
      <c r="AL44" s="132"/>
      <c r="AM44" s="132"/>
      <c r="AN44" s="132"/>
    </row>
    <row r="45" spans="1:40" ht="14.25" customHeight="1" x14ac:dyDescent="0.4">
      <c r="B45" s="62"/>
      <c r="I45" s="67"/>
      <c r="J45" s="67"/>
      <c r="K45" s="67"/>
      <c r="M45" s="60" t="s">
        <v>186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x14ac:dyDescent="0.4">
      <c r="B46" s="62"/>
      <c r="I46" s="67"/>
      <c r="J46" s="67"/>
      <c r="K46" s="67"/>
      <c r="M46" s="60" t="s">
        <v>187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x14ac:dyDescent="0.4">
      <c r="A47" s="86"/>
      <c r="B47" s="86"/>
      <c r="C47" s="86"/>
      <c r="D47" s="86"/>
      <c r="E47" s="86"/>
      <c r="F47" s="86"/>
      <c r="G47" s="86"/>
      <c r="H47" s="86"/>
      <c r="I47" s="86"/>
      <c r="J47" s="60"/>
      <c r="K47" s="60"/>
      <c r="L47" s="60"/>
      <c r="M47" s="316" t="s">
        <v>188</v>
      </c>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row>
    <row r="48" spans="1:40" ht="4.5" customHeight="1" x14ac:dyDescent="0.4">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x14ac:dyDescent="0.4">
      <c r="A49" s="68"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x14ac:dyDescent="0.4">
      <c r="A50" s="62"/>
      <c r="B50" s="67"/>
      <c r="C50" s="302" t="s">
        <v>157</v>
      </c>
      <c r="D50" s="303"/>
      <c r="E50" s="301" t="str">
        <f>IF(VLOOKUP($AK$1,選択肢!$A$1:$J$32,E55,FALSE)=0,"-",VLOOKUP($AK$1,選択肢!$A$1:$J$32,E55,FALSE))</f>
        <v>サービス提供責任者</v>
      </c>
      <c r="F50" s="301"/>
      <c r="G50" s="301"/>
      <c r="H50" s="301"/>
      <c r="I50" s="302" t="str">
        <f>IF(VLOOKUP($AK$1,選択肢!$A$1:$J$32,I55,FALSE)=0,"-",VLOOKUP($AK$1,選択肢!$A$1:$J$32,I55,FALSE))</f>
        <v>従業者</v>
      </c>
      <c r="J50" s="303"/>
      <c r="K50" s="303"/>
      <c r="L50" s="303"/>
      <c r="M50" s="303"/>
      <c r="N50" s="304"/>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62"/>
    </row>
    <row r="51" spans="1:40" ht="18" customHeight="1" x14ac:dyDescent="0.4">
      <c r="A51" s="62"/>
      <c r="B51" s="67"/>
      <c r="C51" s="102" t="s">
        <v>190</v>
      </c>
      <c r="D51" s="102" t="s">
        <v>191</v>
      </c>
      <c r="E51" s="101" t="s">
        <v>190</v>
      </c>
      <c r="F51" s="300" t="s">
        <v>191</v>
      </c>
      <c r="G51" s="300"/>
      <c r="H51" s="300"/>
      <c r="I51" s="296" t="s">
        <v>190</v>
      </c>
      <c r="J51" s="297"/>
      <c r="K51" s="298"/>
      <c r="L51" s="296" t="s">
        <v>191</v>
      </c>
      <c r="M51" s="297"/>
      <c r="N51" s="298"/>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129"/>
      <c r="AM51" s="129"/>
      <c r="AN51" s="62"/>
    </row>
    <row r="52" spans="1:40" ht="18" customHeight="1" x14ac:dyDescent="0.4">
      <c r="A52" s="62"/>
      <c r="B52" s="75" t="s">
        <v>192</v>
      </c>
      <c r="C52" s="101">
        <f>COUNTIFS($B$11:$B$30,C$50,$C$11:$C$30,"A",$E$11:$E$30,"*")</f>
        <v>1</v>
      </c>
      <c r="D52" s="101">
        <f>COUNTIFS($B$11:$B$30,C$50,$C$11:$C$30,"B",$E$11:$E$30,"*")</f>
        <v>0</v>
      </c>
      <c r="E52" s="101">
        <f>COUNTIFS($B$11:$B$30,E$50,$C$11:$C$30,"A",$E$11:$E$30,"*")</f>
        <v>0</v>
      </c>
      <c r="F52" s="296">
        <f>COUNTIFS($B$11:$B$30,E$50,$C$11:$C$30,"B",$E$11:$E$30,"*")</f>
        <v>1</v>
      </c>
      <c r="G52" s="297"/>
      <c r="H52" s="298"/>
      <c r="I52" s="296">
        <f>COUNTIFS($B$11:$B$30,I$50,$C$11:$C$30,"A",$E$11:$E$30,"*")</f>
        <v>0</v>
      </c>
      <c r="J52" s="297"/>
      <c r="K52" s="298"/>
      <c r="L52" s="296">
        <f>COUNTIFS($B$11:$B$30,I$50,$C$11:$C$30,"B",$E$11:$E$30,"*")</f>
        <v>0</v>
      </c>
      <c r="M52" s="297"/>
      <c r="N52" s="298"/>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129"/>
      <c r="AM52" s="129"/>
      <c r="AN52" s="62"/>
    </row>
    <row r="53" spans="1:40" ht="18" customHeight="1" x14ac:dyDescent="0.4">
      <c r="A53" s="62"/>
      <c r="B53" s="82" t="s">
        <v>193</v>
      </c>
      <c r="C53" s="113"/>
      <c r="D53" s="113"/>
      <c r="E53" s="101">
        <f>COUNTIFS($B$11:$B$30,E$50,$C$11:$C$30,"C",$E$11:$E$30,"*")</f>
        <v>1</v>
      </c>
      <c r="F53" s="296">
        <f>COUNTIFS($B$11:$B$30,E$50,$C$11:$C$30,"D",$E$11:$E$30,"*")</f>
        <v>0</v>
      </c>
      <c r="G53" s="297"/>
      <c r="H53" s="298"/>
      <c r="I53" s="296">
        <f>COUNTIFS($B$11:$B$30,I$50,$C$11:$C$30,"C",$E$11:$E$30,"*")</f>
        <v>2</v>
      </c>
      <c r="J53" s="297"/>
      <c r="K53" s="298"/>
      <c r="L53" s="296">
        <f>COUNTIFS($B$11:$B$30,I$50,$C$11:$C$30,"D",$E$11:$E$30,"*")</f>
        <v>5</v>
      </c>
      <c r="M53" s="297"/>
      <c r="N53" s="298"/>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129"/>
      <c r="AM53" s="129"/>
      <c r="AN53" s="62"/>
    </row>
    <row r="54" spans="1:40" ht="18" customHeight="1" x14ac:dyDescent="0.4">
      <c r="A54" s="62"/>
      <c r="B54" s="82" t="s">
        <v>194</v>
      </c>
      <c r="C54" s="294"/>
      <c r="D54" s="295"/>
      <c r="E54" s="296">
        <f>IF($AK$3="４週",SUMIFS($AK$11:$AK$30,$B$11:$B$30,E50)/4/$AH$5,IF($AK$3="歴月",SUMIFS($AK$11:$AK$30,$B$11:$B$30,E50)/$AL$5,"記載する期間を選択してください"))</f>
        <v>0</v>
      </c>
      <c r="F54" s="297"/>
      <c r="G54" s="297"/>
      <c r="H54" s="298"/>
      <c r="I54" s="296">
        <f>IF($AK$3="４週",SUMIFS($AK$11:$AK$30,$B$11:$B$30,I50)/4/$AH$5,IF($AK$3="歴月",SUMIFS($AK$11:$AK$30,$B$11:$B$30,I50)/$AL$5,"記載する期間を選択してください"))</f>
        <v>0</v>
      </c>
      <c r="J54" s="297"/>
      <c r="K54" s="297"/>
      <c r="L54" s="297"/>
      <c r="M54" s="297"/>
      <c r="N54" s="298"/>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62"/>
    </row>
    <row r="55" spans="1:40" ht="5.0999999999999996" customHeight="1" x14ac:dyDescent="0.4">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x14ac:dyDescent="0.4">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x14ac:dyDescent="0.4">
      <c r="A57" s="60" t="s">
        <v>119</v>
      </c>
      <c r="B57" s="86"/>
      <c r="C57" s="86"/>
      <c r="D57" s="86"/>
      <c r="E57" s="86"/>
      <c r="F57" s="86"/>
      <c r="G57" s="86"/>
      <c r="H57" s="68"/>
      <c r="I57" s="68"/>
      <c r="J57" s="68"/>
      <c r="K57" s="68"/>
      <c r="L57" s="68"/>
      <c r="M57" s="68"/>
    </row>
    <row r="58" spans="1:40" s="60" customFormat="1" ht="15" customHeight="1" x14ac:dyDescent="0.4">
      <c r="A58" s="60" t="s">
        <v>120</v>
      </c>
      <c r="B58" s="86"/>
      <c r="C58" s="86"/>
      <c r="D58" s="86"/>
      <c r="E58" s="86"/>
      <c r="F58" s="86"/>
      <c r="G58" s="86"/>
      <c r="H58" s="68"/>
      <c r="I58" s="68"/>
      <c r="J58" s="68"/>
      <c r="K58" s="68"/>
      <c r="L58" s="68"/>
      <c r="M58" s="68"/>
    </row>
    <row r="59" spans="1:40" s="60" customFormat="1" ht="15" customHeight="1" x14ac:dyDescent="0.4">
      <c r="A59" s="60" t="s">
        <v>121</v>
      </c>
      <c r="B59" s="86"/>
      <c r="C59" s="86"/>
      <c r="D59" s="86"/>
      <c r="E59" s="86"/>
      <c r="F59" s="86"/>
      <c r="G59" s="86"/>
      <c r="H59" s="68"/>
      <c r="I59" s="68"/>
      <c r="J59" s="68"/>
      <c r="K59" s="68"/>
      <c r="L59" s="68"/>
      <c r="M59" s="68"/>
    </row>
    <row r="60" spans="1:40" s="60" customFormat="1" ht="15" customHeight="1" x14ac:dyDescent="0.4">
      <c r="A60" s="60" t="s">
        <v>122</v>
      </c>
      <c r="B60" s="86"/>
      <c r="C60" s="86"/>
      <c r="D60" s="86"/>
      <c r="E60" s="86"/>
      <c r="F60" s="86"/>
      <c r="G60" s="86"/>
      <c r="H60" s="68"/>
      <c r="I60" s="68"/>
      <c r="J60" s="68"/>
      <c r="K60" s="68"/>
      <c r="L60" s="68"/>
      <c r="M60" s="68"/>
    </row>
    <row r="61" spans="1:40" ht="15" customHeight="1" x14ac:dyDescent="0.4">
      <c r="A61" s="60" t="s">
        <v>123</v>
      </c>
      <c r="B61" s="94"/>
      <c r="C61" s="60"/>
      <c r="D61" s="60"/>
      <c r="E61" s="60"/>
      <c r="F61" s="60"/>
      <c r="G61" s="60"/>
    </row>
    <row r="62" spans="1:40" ht="15" customHeight="1" x14ac:dyDescent="0.4">
      <c r="A62" s="60" t="s">
        <v>124</v>
      </c>
      <c r="B62" s="94"/>
      <c r="C62" s="60"/>
      <c r="D62" s="60"/>
      <c r="E62" s="60"/>
      <c r="F62" s="60"/>
      <c r="G62" s="60"/>
    </row>
    <row r="63" spans="1:40" ht="15" customHeight="1" x14ac:dyDescent="0.4">
      <c r="A63" s="60"/>
      <c r="B63" s="75" t="s">
        <v>125</v>
      </c>
      <c r="C63" s="274" t="s">
        <v>126</v>
      </c>
      <c r="D63" s="274"/>
      <c r="E63" s="274"/>
      <c r="F63" s="60"/>
      <c r="G63" s="60"/>
    </row>
    <row r="64" spans="1:40" ht="15" customHeight="1" x14ac:dyDescent="0.4">
      <c r="A64" s="60"/>
      <c r="B64" s="97" t="s">
        <v>127</v>
      </c>
      <c r="C64" s="275" t="s">
        <v>128</v>
      </c>
      <c r="D64" s="275"/>
      <c r="E64" s="275"/>
      <c r="F64" s="60"/>
      <c r="G64" s="60"/>
    </row>
    <row r="65" spans="1:7" ht="15" customHeight="1" x14ac:dyDescent="0.4">
      <c r="A65" s="60"/>
      <c r="B65" s="97" t="s">
        <v>129</v>
      </c>
      <c r="C65" s="275" t="s">
        <v>130</v>
      </c>
      <c r="D65" s="275"/>
      <c r="E65" s="275"/>
      <c r="F65" s="60"/>
      <c r="G65" s="60"/>
    </row>
    <row r="66" spans="1:7" ht="15" customHeight="1" x14ac:dyDescent="0.4">
      <c r="A66" s="60"/>
      <c r="B66" s="97" t="s">
        <v>131</v>
      </c>
      <c r="C66" s="275" t="s">
        <v>132</v>
      </c>
      <c r="D66" s="275"/>
      <c r="E66" s="275"/>
      <c r="F66" s="60"/>
      <c r="G66" s="60"/>
    </row>
    <row r="67" spans="1:7" ht="15" customHeight="1" x14ac:dyDescent="0.4">
      <c r="A67" s="60"/>
      <c r="B67" s="97" t="s">
        <v>133</v>
      </c>
      <c r="C67" s="275" t="s">
        <v>134</v>
      </c>
      <c r="D67" s="275"/>
      <c r="E67" s="275"/>
      <c r="F67" s="60"/>
      <c r="G67" s="60"/>
    </row>
    <row r="68" spans="1:7" ht="15" customHeight="1" x14ac:dyDescent="0.4">
      <c r="A68" s="60"/>
      <c r="B68" s="60" t="s">
        <v>135</v>
      </c>
      <c r="C68" s="60"/>
      <c r="D68" s="60"/>
      <c r="E68" s="60"/>
      <c r="F68" s="60"/>
      <c r="G68" s="60"/>
    </row>
    <row r="69" spans="1:7" ht="15" customHeight="1" x14ac:dyDescent="0.4">
      <c r="A69" s="60"/>
      <c r="B69" s="60" t="s">
        <v>136</v>
      </c>
      <c r="C69" s="60"/>
      <c r="D69" s="60"/>
      <c r="E69" s="60"/>
      <c r="F69" s="60"/>
      <c r="G69" s="60"/>
    </row>
    <row r="70" spans="1:7" ht="15" customHeight="1" x14ac:dyDescent="0.4">
      <c r="A70" s="60"/>
      <c r="B70" s="60" t="s">
        <v>137</v>
      </c>
      <c r="C70" s="60"/>
      <c r="D70" s="60"/>
      <c r="E70" s="60"/>
      <c r="F70" s="60"/>
      <c r="G70" s="60"/>
    </row>
    <row r="71" spans="1:7" ht="15" customHeight="1" x14ac:dyDescent="0.4">
      <c r="A71" s="60" t="s">
        <v>138</v>
      </c>
      <c r="B71" s="94"/>
      <c r="C71" s="60"/>
      <c r="D71" s="60"/>
      <c r="E71" s="60"/>
      <c r="F71" s="60"/>
      <c r="G71" s="60"/>
    </row>
    <row r="72" spans="1:7" ht="15" customHeight="1" x14ac:dyDescent="0.4">
      <c r="A72" s="60" t="s">
        <v>139</v>
      </c>
      <c r="B72" s="94"/>
      <c r="C72" s="60"/>
      <c r="D72" s="60"/>
      <c r="E72" s="60"/>
      <c r="F72" s="60"/>
      <c r="G72" s="60"/>
    </row>
    <row r="73" spans="1:7" ht="15" customHeight="1" x14ac:dyDescent="0.4">
      <c r="A73" s="60" t="s">
        <v>140</v>
      </c>
      <c r="B73" s="94"/>
      <c r="C73" s="60"/>
      <c r="D73" s="60"/>
      <c r="E73" s="60"/>
      <c r="F73" s="60"/>
      <c r="G73" s="60"/>
    </row>
    <row r="74" spans="1:7" ht="15" customHeight="1" x14ac:dyDescent="0.4">
      <c r="A74" s="60" t="s">
        <v>141</v>
      </c>
      <c r="B74" s="94"/>
      <c r="C74" s="60"/>
      <c r="D74" s="60"/>
      <c r="E74" s="60"/>
      <c r="F74" s="60"/>
      <c r="G74" s="60"/>
    </row>
    <row r="75" spans="1:7" ht="15" customHeight="1" x14ac:dyDescent="0.4">
      <c r="A75" s="60" t="s">
        <v>142</v>
      </c>
      <c r="B75" s="94"/>
      <c r="C75" s="60"/>
      <c r="D75" s="60"/>
      <c r="E75" s="60"/>
      <c r="F75" s="60"/>
      <c r="G75" s="60"/>
    </row>
    <row r="76" spans="1:7" ht="15" customHeight="1" x14ac:dyDescent="0.4">
      <c r="A76" s="60" t="s">
        <v>143</v>
      </c>
      <c r="B76" s="94"/>
      <c r="C76" s="60"/>
      <c r="D76" s="60"/>
      <c r="E76" s="60"/>
      <c r="F76" s="60"/>
      <c r="G76" s="60"/>
    </row>
    <row r="77" spans="1:7" ht="15" customHeight="1" x14ac:dyDescent="0.4">
      <c r="A77" s="60"/>
      <c r="B77" s="60" t="s">
        <v>144</v>
      </c>
      <c r="C77" s="60"/>
      <c r="D77" s="60"/>
      <c r="E77" s="60"/>
      <c r="F77" s="60"/>
      <c r="G77" s="60"/>
    </row>
    <row r="78" spans="1:7" ht="15" customHeight="1" x14ac:dyDescent="0.4">
      <c r="A78" s="60"/>
      <c r="B78" s="60" t="s">
        <v>145</v>
      </c>
      <c r="C78" s="60"/>
      <c r="D78" s="60"/>
      <c r="E78" s="60"/>
      <c r="F78" s="60"/>
      <c r="G78" s="60"/>
    </row>
    <row r="79" spans="1:7" ht="15" customHeight="1" x14ac:dyDescent="0.4">
      <c r="A79" s="60" t="s">
        <v>146</v>
      </c>
      <c r="B79" s="94"/>
      <c r="C79" s="60"/>
      <c r="D79" s="60"/>
      <c r="E79" s="60"/>
      <c r="F79" s="60"/>
      <c r="G79" s="60"/>
    </row>
    <row r="80" spans="1:7" ht="15" customHeight="1" x14ac:dyDescent="0.4">
      <c r="A80" s="60" t="s">
        <v>147</v>
      </c>
      <c r="B80" s="94"/>
      <c r="C80" s="60"/>
      <c r="D80" s="60"/>
      <c r="E80" s="60"/>
      <c r="F80" s="60"/>
      <c r="G80" s="60"/>
    </row>
    <row r="81" spans="1:7" ht="15" customHeight="1" x14ac:dyDescent="0.4">
      <c r="A81" s="60" t="s">
        <v>148</v>
      </c>
      <c r="B81" s="94"/>
      <c r="C81" s="60"/>
      <c r="D81" s="60"/>
      <c r="E81" s="60"/>
      <c r="F81" s="60"/>
      <c r="G81" s="60"/>
    </row>
    <row r="82" spans="1:7" ht="15" customHeight="1" x14ac:dyDescent="0.4">
      <c r="A82" s="60" t="s">
        <v>149</v>
      </c>
      <c r="B82" s="94"/>
      <c r="C82" s="60"/>
      <c r="D82" s="60"/>
      <c r="E82" s="60"/>
      <c r="F82" s="60"/>
      <c r="G82" s="60"/>
    </row>
    <row r="83" spans="1:7" ht="15" customHeight="1" x14ac:dyDescent="0.4">
      <c r="A83" s="60" t="s">
        <v>150</v>
      </c>
      <c r="B83" s="94"/>
      <c r="C83" s="60"/>
      <c r="D83" s="60"/>
      <c r="E83" s="60"/>
      <c r="F83" s="60"/>
      <c r="G83" s="60"/>
    </row>
    <row r="84" spans="1:7" ht="15" customHeight="1" x14ac:dyDescent="0.4">
      <c r="A84" s="60" t="s">
        <v>151</v>
      </c>
      <c r="B84" s="94"/>
      <c r="C84" s="60"/>
      <c r="D84" s="60"/>
      <c r="E84" s="60"/>
      <c r="F84" s="60"/>
      <c r="G84" s="60"/>
    </row>
    <row r="85" spans="1:7" ht="15" customHeight="1" x14ac:dyDescent="0.4">
      <c r="A85" s="60" t="s">
        <v>152</v>
      </c>
      <c r="B85" s="94"/>
      <c r="C85" s="60"/>
      <c r="D85" s="60"/>
      <c r="E85" s="60"/>
      <c r="F85" s="60"/>
      <c r="G85" s="60"/>
    </row>
    <row r="86" spans="1:7" ht="15" customHeight="1" x14ac:dyDescent="0.4">
      <c r="A86" s="60" t="s">
        <v>153</v>
      </c>
      <c r="B86" s="94"/>
      <c r="C86" s="60"/>
      <c r="D86" s="60"/>
      <c r="E86" s="60"/>
      <c r="F86" s="60"/>
      <c r="G86" s="60"/>
    </row>
  </sheetData>
  <mergeCells count="134">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311</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訪問支援員</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x14ac:dyDescent="0.4">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296">
        <f>COUNTIFS($B$11:$B$30,E$37,$C$11:$C$30,"D",$E$11:$E$30,"*")</f>
        <v>0</v>
      </c>
      <c r="G40" s="297"/>
      <c r="H40" s="298"/>
      <c r="I40" s="296">
        <f>COUNTIFS($B$11:$B$30,I$37,$C$11:$C$30,"C",$E$11:$E$30,"*")</f>
        <v>0</v>
      </c>
      <c r="J40" s="297"/>
      <c r="K40" s="298"/>
      <c r="L40" s="296">
        <f>COUNTIFS($B$11:$B$30,I$37,$C$11:$C$30,"D",$E$11:$E$30,"*")</f>
        <v>1</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x14ac:dyDescent="0.4">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4" t="s">
        <v>126</v>
      </c>
      <c r="D50" s="274"/>
      <c r="E50" s="274"/>
      <c r="F50" s="60"/>
      <c r="G50" s="60"/>
    </row>
    <row r="51" spans="1:7" ht="15" customHeight="1" x14ac:dyDescent="0.4">
      <c r="A51" s="60"/>
      <c r="B51" s="97" t="s">
        <v>127</v>
      </c>
      <c r="C51" s="275" t="s">
        <v>128</v>
      </c>
      <c r="D51" s="275"/>
      <c r="E51" s="275"/>
      <c r="F51" s="60"/>
      <c r="G51" s="60"/>
    </row>
    <row r="52" spans="1:7" ht="15" customHeight="1" x14ac:dyDescent="0.4">
      <c r="A52" s="60"/>
      <c r="B52" s="97" t="s">
        <v>129</v>
      </c>
      <c r="C52" s="275" t="s">
        <v>130</v>
      </c>
      <c r="D52" s="275"/>
      <c r="E52" s="275"/>
      <c r="F52" s="60"/>
      <c r="G52" s="60"/>
    </row>
    <row r="53" spans="1:7" ht="15" customHeight="1" x14ac:dyDescent="0.4">
      <c r="A53" s="60"/>
      <c r="B53" s="97" t="s">
        <v>131</v>
      </c>
      <c r="C53" s="275" t="s">
        <v>132</v>
      </c>
      <c r="D53" s="275"/>
      <c r="E53" s="275"/>
      <c r="F53" s="60"/>
      <c r="G53" s="60"/>
    </row>
    <row r="54" spans="1:7" ht="15" customHeight="1" x14ac:dyDescent="0.4">
      <c r="A54" s="60"/>
      <c r="B54" s="97" t="s">
        <v>133</v>
      </c>
      <c r="C54" s="275" t="s">
        <v>134</v>
      </c>
      <c r="D54" s="275"/>
      <c r="E54" s="275"/>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314</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x14ac:dyDescent="0.4">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訪問支援員</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x14ac:dyDescent="0.4">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296">
        <f>COUNTIFS($B$11:$B$30,E$37,$C$11:$C$30,"D",$E$11:$E$30,"*")</f>
        <v>0</v>
      </c>
      <c r="G40" s="297"/>
      <c r="H40" s="298"/>
      <c r="I40" s="296">
        <f>COUNTIFS($B$11:$B$30,I$37,$C$11:$C$30,"C",$E$11:$E$30,"*")</f>
        <v>0</v>
      </c>
      <c r="J40" s="297"/>
      <c r="K40" s="298"/>
      <c r="L40" s="296">
        <f>COUNTIFS($B$11:$B$30,I$37,$C$11:$C$30,"D",$E$11:$E$30,"*")</f>
        <v>1</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x14ac:dyDescent="0.4">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4" t="s">
        <v>126</v>
      </c>
      <c r="D50" s="274"/>
      <c r="E50" s="274"/>
      <c r="F50" s="60"/>
      <c r="G50" s="60"/>
    </row>
    <row r="51" spans="1:7" ht="15" customHeight="1" x14ac:dyDescent="0.4">
      <c r="A51" s="60"/>
      <c r="B51" s="97" t="s">
        <v>127</v>
      </c>
      <c r="C51" s="275" t="s">
        <v>128</v>
      </c>
      <c r="D51" s="275"/>
      <c r="E51" s="275"/>
      <c r="F51" s="60"/>
      <c r="G51" s="60"/>
    </row>
    <row r="52" spans="1:7" ht="15" customHeight="1" x14ac:dyDescent="0.4">
      <c r="A52" s="60"/>
      <c r="B52" s="97" t="s">
        <v>129</v>
      </c>
      <c r="C52" s="275" t="s">
        <v>130</v>
      </c>
      <c r="D52" s="275"/>
      <c r="E52" s="275"/>
      <c r="F52" s="60"/>
      <c r="G52" s="60"/>
    </row>
    <row r="53" spans="1:7" ht="15" customHeight="1" x14ac:dyDescent="0.4">
      <c r="A53" s="60"/>
      <c r="B53" s="97" t="s">
        <v>131</v>
      </c>
      <c r="C53" s="275" t="s">
        <v>132</v>
      </c>
      <c r="D53" s="275"/>
      <c r="E53" s="275"/>
      <c r="F53" s="60"/>
      <c r="G53" s="60"/>
    </row>
    <row r="54" spans="1:7" ht="15" customHeight="1" x14ac:dyDescent="0.4">
      <c r="A54" s="60"/>
      <c r="B54" s="97" t="s">
        <v>133</v>
      </c>
      <c r="C54" s="275" t="s">
        <v>134</v>
      </c>
      <c r="D54" s="275"/>
      <c r="E54" s="275"/>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315</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t="s">
        <v>316</v>
      </c>
      <c r="C15" s="83" t="s">
        <v>131</v>
      </c>
      <c r="D15" s="104"/>
      <c r="E15" s="105" t="s">
        <v>317</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318</v>
      </c>
      <c r="B36" s="67"/>
      <c r="C36" s="67"/>
      <c r="D36" s="67"/>
      <c r="E36" s="67"/>
      <c r="F36" s="67"/>
      <c r="G36" s="60"/>
      <c r="H36" s="60"/>
      <c r="I36" s="60"/>
      <c r="J36" s="60"/>
      <c r="K36" s="60"/>
      <c r="L36" s="60"/>
      <c r="M36" s="60"/>
      <c r="N36" s="60"/>
      <c r="O36" s="60"/>
      <c r="AM36" s="67"/>
      <c r="AN36" s="62"/>
    </row>
    <row r="37" spans="1:43" ht="24.95" customHeight="1" x14ac:dyDescent="0.4">
      <c r="A37"/>
      <c r="B37" s="280" t="s">
        <v>319</v>
      </c>
      <c r="C37" s="281"/>
      <c r="D37" s="281"/>
      <c r="E37" s="281"/>
      <c r="F37" s="281"/>
      <c r="G37" s="281"/>
      <c r="H37" s="281"/>
      <c r="I37" s="281"/>
      <c r="J37" s="281"/>
      <c r="K37" s="282"/>
      <c r="L37" s="344" t="s">
        <v>320</v>
      </c>
      <c r="M37" s="344"/>
      <c r="N37" s="344"/>
      <c r="O37" s="344"/>
      <c r="P37"/>
      <c r="Q37"/>
      <c r="R37"/>
      <c r="S37"/>
      <c r="T37"/>
      <c r="U37"/>
      <c r="V37"/>
      <c r="W37"/>
      <c r="X37"/>
      <c r="Y37"/>
      <c r="Z37"/>
      <c r="AA37"/>
      <c r="AB37"/>
      <c r="AC37"/>
      <c r="AD37"/>
      <c r="AE37"/>
      <c r="AF37"/>
      <c r="AG37"/>
      <c r="AH37"/>
      <c r="AI37"/>
      <c r="AJ37"/>
      <c r="AK37"/>
      <c r="AL37"/>
      <c r="AM37"/>
      <c r="AN37"/>
      <c r="AO37"/>
      <c r="AP37"/>
      <c r="AQ37"/>
    </row>
    <row r="38" spans="1:43" ht="18" customHeight="1" x14ac:dyDescent="0.4">
      <c r="A38"/>
      <c r="B38" s="407" t="s">
        <v>321</v>
      </c>
      <c r="C38" s="408"/>
      <c r="D38" s="408"/>
      <c r="E38" s="408"/>
      <c r="F38" s="408"/>
      <c r="G38" s="408"/>
      <c r="H38" s="408"/>
      <c r="I38" s="408"/>
      <c r="J38" s="408"/>
      <c r="K38" s="409"/>
      <c r="L38" s="410">
        <v>30</v>
      </c>
      <c r="M38" s="410"/>
      <c r="N38" s="410"/>
      <c r="O38" s="410"/>
      <c r="P38"/>
      <c r="Q38"/>
      <c r="R38"/>
      <c r="S38"/>
      <c r="T38"/>
      <c r="U38"/>
      <c r="V38"/>
      <c r="W38"/>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74" t="s">
        <v>170</v>
      </c>
      <c r="B41" s="274"/>
      <c r="C41" s="274" t="s">
        <v>209</v>
      </c>
      <c r="D41" s="274"/>
      <c r="E41" s="292" t="s">
        <v>322</v>
      </c>
      <c r="F41" s="292"/>
      <c r="G41" s="292"/>
      <c r="H41" s="292"/>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x14ac:dyDescent="0.4">
      <c r="A42" s="292" t="s">
        <v>172</v>
      </c>
      <c r="B42" s="292"/>
      <c r="C42" s="349">
        <f>ROUNDDOWN(IF(B38="主として知的障害のある児童を入所させる福祉型障害児入所施設",L38/20,IF(B38="主として肢体不自由のある児童を入所させる福祉型障害児入所施設",1,"0")),1)</f>
        <v>0</v>
      </c>
      <c r="D42" s="349"/>
      <c r="E42" s="349">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49"/>
      <c r="G42" s="349"/>
      <c r="H42" s="349"/>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02" t="str">
        <f>IF(VLOOKUP($AK$1,選択肢!$A$1:$J$32,C50,FALSE)=0,"-",VLOOKUP($AK$1,選択肢!$A$1:$J$32,C50,FALSE))</f>
        <v>管理者</v>
      </c>
      <c r="D45" s="303"/>
      <c r="E45" s="301" t="str">
        <f>IF(VLOOKUP($AK$1,選択肢!$A$1:$J$32,E50,FALSE)=0,"-",VLOOKUP($AK$1,選択肢!$A$1:$J$32,E50,FALSE))</f>
        <v>児童発達支援管理責任者</v>
      </c>
      <c r="F45" s="301"/>
      <c r="G45" s="301"/>
      <c r="H45" s="301"/>
      <c r="I45" s="302" t="str">
        <f>IF(VLOOKUP($AK$1,選択肢!$A$1:$J$32,I50,FALSE)=0,"-",VLOOKUP($AK$1,選択肢!$A$1:$J$32,I50,FALSE))</f>
        <v>医師</v>
      </c>
      <c r="J45" s="303"/>
      <c r="K45" s="303"/>
      <c r="L45" s="303"/>
      <c r="M45" s="303"/>
      <c r="N45" s="304"/>
      <c r="O45" s="302" t="str">
        <f>IF(VLOOKUP($AK$1,選択肢!$A$1:$J$32,O50,FALSE)=0,"-",VLOOKUP($AK$1,選択肢!$A$1:$J$32,O50,FALSE))</f>
        <v>看護職員</v>
      </c>
      <c r="P45" s="303"/>
      <c r="Q45" s="303"/>
      <c r="R45" s="303"/>
      <c r="S45" s="303"/>
      <c r="T45" s="304"/>
      <c r="U45" s="302" t="str">
        <f>IF(VLOOKUP($AK$1,選択肢!$A$1:$J$32,U50,FALSE)=0,"-",VLOOKUP($AK$1,選択肢!$A$1:$J$32,U50,FALSE))</f>
        <v>児童指導員</v>
      </c>
      <c r="V45" s="303"/>
      <c r="W45" s="303"/>
      <c r="X45" s="303"/>
      <c r="Y45" s="303"/>
      <c r="Z45" s="304"/>
      <c r="AA45" s="302" t="str">
        <f>IF(VLOOKUP($AK$1,選択肢!$A$1:$J$32,AA50,FALSE)=0,"-",VLOOKUP($AK$1,選択肢!$A$1:$J$32,AA50,FALSE))</f>
        <v>保育士</v>
      </c>
      <c r="AB45" s="303"/>
      <c r="AC45" s="303"/>
      <c r="AD45" s="303"/>
      <c r="AE45" s="303"/>
      <c r="AF45" s="304"/>
      <c r="AG45" s="301" t="str">
        <f>IF(VLOOKUP($AK$1,選択肢!$A$1:$J$32,AG50,FALSE)=0,"-",VLOOKUP($AK$1,選択肢!$A$1:$J$32,AG50,FALSE))</f>
        <v>栄養士</v>
      </c>
      <c r="AH45" s="301"/>
      <c r="AI45" s="301"/>
      <c r="AJ45" s="301"/>
      <c r="AK45" s="301"/>
      <c r="AL45" s="301" t="str">
        <f>IF(VLOOKUP($AK$1,選択肢!$A$1:$J$32,AL50,FALSE)=0,"-",VLOOKUP($AK$1,選択肢!$A$1:$J$32,AL50,FALSE))</f>
        <v>調理員</v>
      </c>
      <c r="AM45" s="301"/>
      <c r="AN45" s="62"/>
    </row>
    <row r="46" spans="1:43" ht="18" customHeight="1" x14ac:dyDescent="0.4">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1</v>
      </c>
      <c r="F48" s="296">
        <f>COUNTIFS($B$11:$B$30,E$45,$C$11:$C$30,"D",$E$11:$E$30,"*")</f>
        <v>0</v>
      </c>
      <c r="G48" s="297"/>
      <c r="H48" s="298"/>
      <c r="I48" s="296">
        <f>COUNTIFS($B$11:$B$30,I$45,$C$11:$C$30,"C",$E$11:$E$30,"*")</f>
        <v>0</v>
      </c>
      <c r="J48" s="297"/>
      <c r="K48" s="298"/>
      <c r="L48" s="296">
        <f>COUNTIFS($B$11:$B$30,I$45,$C$11:$C$30,"D",$E$11:$E$30,"*")</f>
        <v>1</v>
      </c>
      <c r="M48" s="297"/>
      <c r="N48" s="298"/>
      <c r="O48" s="296">
        <f>COUNTIFS($B$11:$B$30,O$45,$C$11:$C$30,"C",$E$11:$E$30,"*")</f>
        <v>0</v>
      </c>
      <c r="P48" s="297"/>
      <c r="Q48" s="298"/>
      <c r="R48" s="296">
        <f>COUNTIFS($B$11:$B$30,O$45,$C$11:$C$30,"D",$E$11:$E$30,"*")</f>
        <v>0</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x14ac:dyDescent="0.4">
      <c r="A49" s="62"/>
      <c r="B49" s="82" t="s">
        <v>194</v>
      </c>
      <c r="C49" s="302" t="str">
        <f>IF($AK$3="４週",SUMIFS($AK$11:$AK$30,$B$11:$B$30,C45)/4/$AH$5,IF($AK$3="歴月",SUMIFS($AK$11:$AK$30,$B$11:$B$30,C45)/$AL$5,"記載する期間を選択してください"))</f>
        <v>記載する期間を選択してください</v>
      </c>
      <c r="D49" s="304"/>
      <c r="E49" s="302" t="str">
        <f>IF($AK$3="４週",SUMIFS($AK$11:$AK$30,$B$11:$B$30,E45)/4/$AH$5,IF($AK$3="歴月",SUMIFS($AK$11:$AK$30,$B$11:$B$30,E45)/$AL$5,"記載する期間を選択してください"))</f>
        <v>記載する期間を選択してください</v>
      </c>
      <c r="F49" s="303"/>
      <c r="G49" s="303"/>
      <c r="H49" s="304"/>
      <c r="I49" s="302" t="str">
        <f>IF($AK$3="４週",SUMIFS($AK$11:$AK$30,$B$11:$B$30,I45)/4/$AH$5,IF($AK$3="歴月",SUMIFS($AK$11:$AK$30,$B$11:$B$30,I45)/$AL$5,"記載する期間を選択してください"))</f>
        <v>記載する期間を選択してください</v>
      </c>
      <c r="J49" s="303"/>
      <c r="K49" s="303"/>
      <c r="L49" s="303"/>
      <c r="M49" s="303"/>
      <c r="N49" s="304"/>
      <c r="O49" s="302" t="str">
        <f>IF($AK$3="４週",SUMIFS($AK$11:$AK$30,$B$11:$B$30,O45)/4/$AH$5,IF($AK$3="歴月",SUMIFS($AK$11:$AK$30,$B$11:$B$30,O45)/$AL$5,"記載する期間を選択してください"))</f>
        <v>記載する期間を選択してください</v>
      </c>
      <c r="P49" s="303"/>
      <c r="Q49" s="303"/>
      <c r="R49" s="303"/>
      <c r="S49" s="303"/>
      <c r="T49" s="304"/>
      <c r="U49" s="302" t="str">
        <f>IF($AK$3="４週",SUMIFS($AK$11:$AK$30,$B$11:$B$30,U45)/4/$AH$5,IF($AK$3="歴月",SUMIFS($AK$11:$AK$30,$B$11:$B$30,U45)/$AL$5,"記載する期間を選択してください"))</f>
        <v>記載する期間を選択してください</v>
      </c>
      <c r="V49" s="303"/>
      <c r="W49" s="303"/>
      <c r="X49" s="303"/>
      <c r="Y49" s="303"/>
      <c r="Z49" s="304"/>
      <c r="AA49" s="302" t="str">
        <f>IF($AK$3="４週",SUMIFS($AK$11:$AK$30,$B$11:$B$30,AA45)/4/$AH$5,IF($AK$3="歴月",SUMIFS($AK$11:$AK$30,$B$11:$B$30,AA45)/$AL$5,"記載する期間を選択してください"))</f>
        <v>記載する期間を選択してください</v>
      </c>
      <c r="AB49" s="303"/>
      <c r="AC49" s="303"/>
      <c r="AD49" s="303"/>
      <c r="AE49" s="303"/>
      <c r="AF49" s="304"/>
      <c r="AG49" s="302" t="str">
        <f>IF($AK$3="４週",SUMIFS($AK$11:$AK$30,$B$11:$B$30,AG45)/4/$AH$5,IF($AK$3="歴月",SUMIFS($AK$11:$AK$30,$B$11:$B$30,AG45)/$AL$5,"記載する期間を選択してください"))</f>
        <v>記載する期間を選択してください</v>
      </c>
      <c r="AH49" s="303"/>
      <c r="AI49" s="303"/>
      <c r="AJ49" s="303"/>
      <c r="AK49" s="304"/>
      <c r="AL49" s="302" t="str">
        <f>IF($AK$3="４週",SUMIFS($AK$11:$AK$30,$B$11:$B$30,AL45)/4/$AH$5,IF($AK$3="歴月",SUMIFS($AK$11:$AK$30,$B$11:$B$30,AL45)/$AL$5,"記載する期間を選択してください"))</f>
        <v>記載する期間を選択してください</v>
      </c>
      <c r="AM49" s="304"/>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x14ac:dyDescent="0.4">
      <c r="A51" s="62"/>
      <c r="B51" s="67"/>
      <c r="C51" s="301" t="str">
        <f>IF(VLOOKUP($AK$1,選択肢!$A:$Z,C56,FALSE)=0,"-",VLOOKUP($AK$1,選択肢!$A:$Z,C56,FALSE))</f>
        <v>心理担当職員</v>
      </c>
      <c r="D51" s="301"/>
      <c r="E51" s="301" t="str">
        <f>IF(VLOOKUP($AK$1,選択肢!$A:$Z,E56,FALSE)=0,"-",VLOOKUP($AK$1,選択肢!$A:$Z,E56,FALSE))</f>
        <v>-</v>
      </c>
      <c r="F51" s="301"/>
      <c r="G51" s="301"/>
      <c r="H51" s="301"/>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x14ac:dyDescent="0.4">
      <c r="A52" s="62"/>
      <c r="B52" s="67"/>
      <c r="C52" s="101" t="s">
        <v>190</v>
      </c>
      <c r="D52" s="101" t="s">
        <v>191</v>
      </c>
      <c r="E52" s="101" t="s">
        <v>190</v>
      </c>
      <c r="F52" s="300" t="s">
        <v>191</v>
      </c>
      <c r="G52" s="300"/>
      <c r="H52" s="300"/>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x14ac:dyDescent="0.4">
      <c r="A53" s="62"/>
      <c r="B53" s="75" t="s">
        <v>192</v>
      </c>
      <c r="C53" s="101">
        <f>COUNTIFS($B$11:$B$30,C$51,$C$11:$C$30,"A",$E$11:$E$30,"*")</f>
        <v>0</v>
      </c>
      <c r="D53" s="101">
        <f>COUNTIFS($B$11:$B$30,C$51,$C$11:$C$30,"B",$E$11:$E$30,"*")</f>
        <v>0</v>
      </c>
      <c r="E53" s="101">
        <f>COUNTIFS($B$11:$B$30,E$59,$C$11:$C$30,"A",$E$11:$E$30,"*")</f>
        <v>0</v>
      </c>
      <c r="F53" s="296">
        <f>COUNTIFS($B$11:$B$30,E$59,$C$11:$C$30,"B",$E$11:$E$30,"*")</f>
        <v>0</v>
      </c>
      <c r="G53" s="297"/>
      <c r="H53" s="29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x14ac:dyDescent="0.4">
      <c r="A54" s="62"/>
      <c r="B54" s="82" t="s">
        <v>193</v>
      </c>
      <c r="C54" s="101">
        <f>COUNTIFS($B$11:$B$30,C$51,$C$11:$C$30,"C",$E$11:$E$30,"*")</f>
        <v>1</v>
      </c>
      <c r="D54" s="101">
        <f>COUNTIFS($B$11:$B$30,C$51,$C$11:$C$30,"D",$E$11:$E$30,"*")</f>
        <v>0</v>
      </c>
      <c r="E54" s="101">
        <f>COUNTIFS($B$11:$B$30,E$59,$C$11:$C$30,"C",$E$11:$E$30,"*")</f>
        <v>0</v>
      </c>
      <c r="F54" s="296">
        <f>COUNTIFS($B$11:$B$30,E$59,$C$11:$C$30,"D",$E$11:$E$30,"*")</f>
        <v>0</v>
      </c>
      <c r="G54" s="297"/>
      <c r="H54" s="29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x14ac:dyDescent="0.4">
      <c r="A55" s="62"/>
      <c r="B55" s="82" t="s">
        <v>194</v>
      </c>
      <c r="C55" s="302" t="str">
        <f>IF($AK$3="４週",SUMIFS($AK$11:$AK$30,$B$11:$B$30,C51)/4/$AH$5,IF($AK$3="歴月",SUMIFS($AK$11:$AK$30,$B$11:$B$30,C51)/$AL$5,"記載する期間を選択してください"))</f>
        <v>記載する期間を選択してください</v>
      </c>
      <c r="D55" s="304"/>
      <c r="E55" s="302" t="str">
        <f>IF($AK$3="４週",SUMIFS($AK$11:$AK$30,$B$11:$B$30,E51)/4/$AH$5,IF($AK$3="歴月",SUMIFS($AK$11:$AK$30,$B$11:$B$30,E51)/$AL$5,"記載する期間を選択してください"))</f>
        <v>記載する期間を選択してください</v>
      </c>
      <c r="F55" s="303"/>
      <c r="G55" s="303"/>
      <c r="H55" s="304"/>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x14ac:dyDescent="0.4">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x14ac:dyDescent="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123</v>
      </c>
      <c r="B62" s="94"/>
      <c r="C62" s="60"/>
      <c r="D62" s="60"/>
      <c r="E62" s="60"/>
      <c r="F62" s="60"/>
      <c r="G62" s="60"/>
    </row>
    <row r="63" spans="1:40" ht="15" customHeight="1" x14ac:dyDescent="0.4">
      <c r="A63" s="60" t="s">
        <v>124</v>
      </c>
      <c r="B63" s="94"/>
      <c r="C63" s="60"/>
      <c r="D63" s="60"/>
      <c r="E63" s="60"/>
      <c r="F63" s="60"/>
      <c r="G63" s="60"/>
    </row>
    <row r="64" spans="1:40" ht="15" customHeight="1" x14ac:dyDescent="0.4">
      <c r="A64" s="60"/>
      <c r="B64" s="75" t="s">
        <v>125</v>
      </c>
      <c r="C64" s="274" t="s">
        <v>126</v>
      </c>
      <c r="D64" s="274"/>
      <c r="E64" s="274"/>
      <c r="F64" s="60"/>
      <c r="G64" s="60"/>
    </row>
    <row r="65" spans="1:7" ht="15" customHeight="1" x14ac:dyDescent="0.4">
      <c r="A65" s="60"/>
      <c r="B65" s="97" t="s">
        <v>127</v>
      </c>
      <c r="C65" s="275" t="s">
        <v>128</v>
      </c>
      <c r="D65" s="275"/>
      <c r="E65" s="275"/>
      <c r="F65" s="60"/>
      <c r="G65" s="60"/>
    </row>
    <row r="66" spans="1:7" ht="15" customHeight="1" x14ac:dyDescent="0.4">
      <c r="A66" s="60"/>
      <c r="B66" s="97" t="s">
        <v>129</v>
      </c>
      <c r="C66" s="275" t="s">
        <v>130</v>
      </c>
      <c r="D66" s="275"/>
      <c r="E66" s="275"/>
      <c r="F66" s="60"/>
      <c r="G66" s="60"/>
    </row>
    <row r="67" spans="1:7" ht="15" customHeight="1" x14ac:dyDescent="0.4">
      <c r="A67" s="60"/>
      <c r="B67" s="97" t="s">
        <v>131</v>
      </c>
      <c r="C67" s="275" t="s">
        <v>132</v>
      </c>
      <c r="D67" s="275"/>
      <c r="E67" s="275"/>
      <c r="F67" s="60"/>
      <c r="G67" s="60"/>
    </row>
    <row r="68" spans="1:7" ht="15" customHeight="1" x14ac:dyDescent="0.4">
      <c r="A68" s="60"/>
      <c r="B68" s="97" t="s">
        <v>133</v>
      </c>
      <c r="C68" s="275" t="s">
        <v>134</v>
      </c>
      <c r="D68" s="275"/>
      <c r="E68" s="275"/>
      <c r="F68" s="60"/>
      <c r="G68" s="60"/>
    </row>
    <row r="69" spans="1:7" ht="15" customHeight="1" x14ac:dyDescent="0.4">
      <c r="A69" s="60"/>
      <c r="B69" s="60" t="s">
        <v>135</v>
      </c>
      <c r="C69" s="60"/>
      <c r="D69" s="60"/>
      <c r="E69" s="60"/>
      <c r="F69" s="60"/>
      <c r="G69" s="60"/>
    </row>
    <row r="70" spans="1:7" ht="15" customHeight="1" x14ac:dyDescent="0.4">
      <c r="A70" s="60"/>
      <c r="B70" s="60" t="s">
        <v>136</v>
      </c>
      <c r="C70" s="60"/>
      <c r="D70" s="60"/>
      <c r="E70" s="60"/>
      <c r="F70" s="60"/>
      <c r="G70" s="60"/>
    </row>
    <row r="71" spans="1:7" ht="15" customHeight="1" x14ac:dyDescent="0.4">
      <c r="A71" s="60"/>
      <c r="B71" s="60" t="s">
        <v>137</v>
      </c>
      <c r="C71" s="60"/>
      <c r="D71" s="60"/>
      <c r="E71" s="60"/>
      <c r="F71" s="60"/>
      <c r="G71" s="60"/>
    </row>
    <row r="72" spans="1:7" ht="15" customHeight="1" x14ac:dyDescent="0.4">
      <c r="A72" s="60" t="s">
        <v>138</v>
      </c>
      <c r="B72" s="94"/>
      <c r="C72" s="60"/>
      <c r="D72" s="60"/>
      <c r="E72" s="60"/>
      <c r="F72" s="60"/>
      <c r="G72" s="60"/>
    </row>
    <row r="73" spans="1:7" ht="15" customHeight="1" x14ac:dyDescent="0.4">
      <c r="A73" s="60" t="s">
        <v>307</v>
      </c>
      <c r="B73" s="94"/>
      <c r="C73" s="60"/>
      <c r="D73" s="60"/>
      <c r="E73" s="60"/>
      <c r="F73" s="60"/>
      <c r="G73" s="60"/>
    </row>
    <row r="74" spans="1:7" ht="15" customHeight="1" x14ac:dyDescent="0.4">
      <c r="A74" s="60" t="s">
        <v>140</v>
      </c>
      <c r="B74" s="94"/>
      <c r="C74" s="60"/>
      <c r="D74" s="60"/>
      <c r="E74" s="60"/>
      <c r="F74" s="60"/>
      <c r="G74" s="60"/>
    </row>
    <row r="75" spans="1:7" ht="15" customHeight="1" x14ac:dyDescent="0.4">
      <c r="A75" s="60" t="s">
        <v>141</v>
      </c>
      <c r="B75" s="94"/>
      <c r="C75" s="60"/>
      <c r="D75" s="60"/>
      <c r="E75" s="60"/>
      <c r="F75" s="60"/>
      <c r="G75" s="60"/>
    </row>
    <row r="76" spans="1:7" ht="15" customHeight="1" x14ac:dyDescent="0.4">
      <c r="A76" s="60" t="s">
        <v>142</v>
      </c>
      <c r="B76" s="94"/>
      <c r="C76" s="60"/>
      <c r="D76" s="60"/>
      <c r="E76" s="60"/>
      <c r="F76" s="60"/>
      <c r="G76" s="60"/>
    </row>
    <row r="77" spans="1:7" ht="15" customHeight="1" x14ac:dyDescent="0.4">
      <c r="A77" s="60" t="s">
        <v>143</v>
      </c>
      <c r="B77" s="94"/>
      <c r="C77" s="60"/>
      <c r="D77" s="60"/>
      <c r="E77" s="60"/>
      <c r="F77" s="60"/>
      <c r="G77" s="60"/>
    </row>
    <row r="78" spans="1:7" ht="15" customHeight="1" x14ac:dyDescent="0.4">
      <c r="A78" s="60"/>
      <c r="B78" s="60" t="s">
        <v>144</v>
      </c>
      <c r="C78" s="60"/>
      <c r="D78" s="60"/>
      <c r="E78" s="60"/>
      <c r="F78" s="60"/>
      <c r="G78" s="60"/>
    </row>
    <row r="79" spans="1:7" ht="15" customHeight="1" x14ac:dyDescent="0.4">
      <c r="A79" s="60"/>
      <c r="B79" s="60" t="s">
        <v>145</v>
      </c>
      <c r="C79" s="60"/>
      <c r="D79" s="60"/>
      <c r="E79" s="60"/>
      <c r="F79" s="60"/>
      <c r="G79" s="60"/>
    </row>
    <row r="80" spans="1:7" ht="15" customHeight="1" x14ac:dyDescent="0.4">
      <c r="A80" s="60" t="s">
        <v>146</v>
      </c>
      <c r="B80" s="94"/>
      <c r="C80" s="60"/>
      <c r="D80" s="60"/>
      <c r="E80" s="60"/>
      <c r="F80" s="60"/>
      <c r="G80" s="60"/>
    </row>
    <row r="81" spans="1:7" ht="15" customHeight="1" x14ac:dyDescent="0.4">
      <c r="A81" s="60" t="s">
        <v>147</v>
      </c>
      <c r="B81" s="94"/>
      <c r="C81" s="60"/>
      <c r="D81" s="60"/>
      <c r="E81" s="60"/>
      <c r="F81" s="60"/>
      <c r="G81" s="60"/>
    </row>
    <row r="82" spans="1:7" ht="15" customHeight="1" x14ac:dyDescent="0.4">
      <c r="A82" s="60" t="s">
        <v>148</v>
      </c>
      <c r="B82" s="94"/>
      <c r="C82" s="60"/>
      <c r="D82" s="60"/>
      <c r="E82" s="60"/>
      <c r="F82" s="60"/>
      <c r="G82" s="60"/>
    </row>
    <row r="83" spans="1:7" ht="15" customHeight="1" x14ac:dyDescent="0.4">
      <c r="A83" s="60" t="s">
        <v>149</v>
      </c>
      <c r="B83" s="94"/>
      <c r="C83" s="60"/>
      <c r="D83" s="60"/>
      <c r="E83" s="60"/>
      <c r="F83" s="60"/>
      <c r="G83" s="60"/>
    </row>
    <row r="84" spans="1:7" ht="15" customHeight="1" x14ac:dyDescent="0.4">
      <c r="A84" s="60" t="s">
        <v>150</v>
      </c>
      <c r="B84" s="94"/>
      <c r="C84" s="60"/>
      <c r="D84" s="60"/>
      <c r="E84" s="60"/>
      <c r="F84" s="60"/>
      <c r="G84" s="60"/>
    </row>
    <row r="85" spans="1:7" ht="15" customHeight="1" x14ac:dyDescent="0.4">
      <c r="A85" s="60" t="s">
        <v>151</v>
      </c>
      <c r="B85" s="94"/>
      <c r="C85" s="60"/>
      <c r="D85" s="60"/>
      <c r="E85" s="60"/>
      <c r="F85" s="60"/>
      <c r="G85" s="60"/>
    </row>
    <row r="86" spans="1:7" ht="15" customHeight="1" x14ac:dyDescent="0.4">
      <c r="A86" s="60" t="s">
        <v>152</v>
      </c>
      <c r="B86" s="94"/>
      <c r="C86" s="60"/>
      <c r="D86" s="60"/>
      <c r="E86" s="60"/>
      <c r="F86" s="60"/>
      <c r="G86" s="60"/>
    </row>
    <row r="87" spans="1:7" ht="15" customHeight="1" x14ac:dyDescent="0.4">
      <c r="A87" s="60" t="s">
        <v>153</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323</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312</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209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318</v>
      </c>
      <c r="B36" s="67"/>
      <c r="C36" s="67"/>
      <c r="D36" s="67"/>
      <c r="E36" s="67"/>
      <c r="F36" s="67"/>
      <c r="G36" s="60"/>
      <c r="H36" s="60"/>
      <c r="I36" s="60"/>
      <c r="J36" s="60"/>
      <c r="K36" s="60"/>
      <c r="L36" s="60"/>
      <c r="M36" s="60"/>
      <c r="N36" s="60"/>
      <c r="O36" s="60"/>
      <c r="AM36" s="67"/>
      <c r="AN36" s="62"/>
    </row>
    <row r="37" spans="1:43" ht="24.95" customHeight="1" x14ac:dyDescent="0.4">
      <c r="A37"/>
      <c r="B37" s="280" t="s">
        <v>319</v>
      </c>
      <c r="C37" s="281"/>
      <c r="D37" s="281"/>
      <c r="E37" s="281"/>
      <c r="F37" s="281"/>
      <c r="G37" s="281"/>
      <c r="H37" s="281"/>
      <c r="I37" s="281"/>
      <c r="J37" s="281"/>
      <c r="K37" s="282"/>
      <c r="L37" s="411" t="s">
        <v>324</v>
      </c>
      <c r="M37" s="411"/>
      <c r="N37" s="411"/>
      <c r="O37" s="411"/>
      <c r="P37" s="411" t="s">
        <v>325</v>
      </c>
      <c r="Q37" s="411"/>
      <c r="R37" s="411"/>
      <c r="S37" s="411"/>
      <c r="T37" s="411" t="s">
        <v>320</v>
      </c>
      <c r="U37" s="411"/>
      <c r="V37" s="411"/>
      <c r="W37" s="411"/>
      <c r="X37"/>
      <c r="Y37"/>
      <c r="Z37"/>
      <c r="AA37"/>
      <c r="AB37"/>
      <c r="AC37"/>
      <c r="AD37"/>
      <c r="AE37"/>
      <c r="AF37"/>
      <c r="AG37"/>
      <c r="AH37"/>
      <c r="AI37"/>
      <c r="AJ37"/>
      <c r="AK37"/>
      <c r="AL37"/>
      <c r="AM37"/>
      <c r="AN37"/>
      <c r="AO37"/>
      <c r="AP37"/>
      <c r="AQ37"/>
    </row>
    <row r="38" spans="1:43" ht="18" customHeight="1" x14ac:dyDescent="0.4">
      <c r="A38"/>
      <c r="B38" s="407" t="s">
        <v>326</v>
      </c>
      <c r="C38" s="408"/>
      <c r="D38" s="408"/>
      <c r="E38" s="408"/>
      <c r="F38" s="408"/>
      <c r="G38" s="408"/>
      <c r="H38" s="408"/>
      <c r="I38" s="408"/>
      <c r="J38" s="408"/>
      <c r="K38" s="409"/>
      <c r="L38" s="410">
        <v>30</v>
      </c>
      <c r="M38" s="410"/>
      <c r="N38" s="410"/>
      <c r="O38" s="410"/>
      <c r="P38" s="410">
        <v>30</v>
      </c>
      <c r="Q38" s="410"/>
      <c r="R38" s="410"/>
      <c r="S38" s="410"/>
      <c r="T38" s="349">
        <f>SUM(L38:S38)</f>
        <v>60</v>
      </c>
      <c r="U38" s="349"/>
      <c r="V38" s="349"/>
      <c r="W38" s="349"/>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74" t="s">
        <v>170</v>
      </c>
      <c r="B41" s="274"/>
      <c r="C41" s="318" t="s">
        <v>322</v>
      </c>
      <c r="D41" s="291"/>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x14ac:dyDescent="0.4">
      <c r="A42" s="292" t="s">
        <v>172</v>
      </c>
      <c r="B42" s="292"/>
      <c r="C42" s="357">
        <f>ROUNDDOWN(IF(B38="主として知的障害のある児童を入所させる福祉型障害児入所施設",T38/6.7,IF(B38="主として肢体不自由のある児童を入所させる福祉型障害児入所施設",L38/10+P38/20,0)),1)</f>
        <v>8.9</v>
      </c>
      <c r="D42" s="358"/>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02" t="str">
        <f>IF(VLOOKUP($AK$1,選択肢!$A$1:$J$32,C50,FALSE)=0,"-",VLOOKUP($AK$1,選択肢!$A$1:$J$32,C50,FALSE))</f>
        <v>児童発達支援管理責任者</v>
      </c>
      <c r="D45" s="303"/>
      <c r="E45" s="301" t="str">
        <f>IF(VLOOKUP($AK$1,選択肢!$A$1:$J$32,E50,FALSE)=0,"-",VLOOKUP($AK$1,選択肢!$A$1:$J$32,E50,FALSE))</f>
        <v>医師</v>
      </c>
      <c r="F45" s="301"/>
      <c r="G45" s="301"/>
      <c r="H45" s="301"/>
      <c r="I45" s="302" t="str">
        <f>IF(VLOOKUP($AK$1,選択肢!$A$1:$J$32,I50,FALSE)=0,"-",VLOOKUP($AK$1,選択肢!$A$1:$J$32,I50,FALSE))</f>
        <v>看護職員</v>
      </c>
      <c r="J45" s="303"/>
      <c r="K45" s="303"/>
      <c r="L45" s="303"/>
      <c r="M45" s="303"/>
      <c r="N45" s="304"/>
      <c r="O45" s="302" t="str">
        <f>IF(VLOOKUP($AK$1,選択肢!$A$1:$J$32,O50,FALSE)=0,"-",VLOOKUP($AK$1,選択肢!$A$1:$J$32,O50,FALSE))</f>
        <v>児童指導員</v>
      </c>
      <c r="P45" s="303"/>
      <c r="Q45" s="303"/>
      <c r="R45" s="303"/>
      <c r="S45" s="303"/>
      <c r="T45" s="304"/>
      <c r="U45" s="302" t="str">
        <f>IF(VLOOKUP($AK$1,選択肢!$A$1:$J$32,U50,FALSE)=0,"-",VLOOKUP($AK$1,選択肢!$A$1:$J$32,U50,FALSE))</f>
        <v>保育士</v>
      </c>
      <c r="V45" s="303"/>
      <c r="W45" s="303"/>
      <c r="X45" s="303"/>
      <c r="Y45" s="303"/>
      <c r="Z45" s="304"/>
      <c r="AA45" s="302" t="str">
        <f>IF(VLOOKUP($AK$1,選択肢!$A$1:$J$32,AA50,FALSE)=0,"-",VLOOKUP($AK$1,選択肢!$A$1:$J$32,AA50,FALSE))</f>
        <v>心理担当職員</v>
      </c>
      <c r="AB45" s="303"/>
      <c r="AC45" s="303"/>
      <c r="AD45" s="303"/>
      <c r="AE45" s="303"/>
      <c r="AF45" s="304"/>
      <c r="AG45" s="301" t="str">
        <f>IF(VLOOKUP($AK$1,選択肢!$A$1:$J$32,AG50,FALSE)=0,"-",VLOOKUP($AK$1,選択肢!$A$1:$J$32,AG50,FALSE))</f>
        <v>理学療法士又は作業療法士</v>
      </c>
      <c r="AH45" s="301"/>
      <c r="AI45" s="301"/>
      <c r="AJ45" s="301"/>
      <c r="AK45" s="301"/>
      <c r="AL45" s="301" t="str">
        <f>IF(VLOOKUP($AK$1,選択肢!$A$1:$J$32,AL50,FALSE)=0,"-",VLOOKUP($AK$1,選択肢!$A$1:$J$32,AL50,FALSE))</f>
        <v>職業指導員</v>
      </c>
      <c r="AM45" s="301"/>
      <c r="AN45" s="62"/>
    </row>
    <row r="46" spans="1:43" ht="18" customHeight="1" x14ac:dyDescent="0.4">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0</v>
      </c>
      <c r="F48" s="296">
        <f>COUNTIFS($B$11:$B$30,E$45,$C$11:$C$30,"D",$E$11:$E$30,"*")</f>
        <v>1</v>
      </c>
      <c r="G48" s="297"/>
      <c r="H48" s="298"/>
      <c r="I48" s="296">
        <f>COUNTIFS($B$11:$B$30,I$45,$C$11:$C$30,"C",$E$11:$E$30,"*")</f>
        <v>1</v>
      </c>
      <c r="J48" s="297"/>
      <c r="K48" s="298"/>
      <c r="L48" s="296">
        <f>COUNTIFS($B$11:$B$30,I$45,$C$11:$C$30,"D",$E$11:$E$30,"*")</f>
        <v>0</v>
      </c>
      <c r="M48" s="297"/>
      <c r="N48" s="298"/>
      <c r="O48" s="296">
        <f>COUNTIFS($B$11:$B$30,O$45,$C$11:$C$30,"C",$E$11:$E$30,"*")</f>
        <v>0</v>
      </c>
      <c r="P48" s="297"/>
      <c r="Q48" s="298"/>
      <c r="R48" s="296">
        <f>COUNTIFS($B$11:$B$30,O$45,$C$11:$C$30,"D",$E$11:$E$30,"*")</f>
        <v>0</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x14ac:dyDescent="0.4">
      <c r="A49" s="62"/>
      <c r="B49" s="82" t="s">
        <v>194</v>
      </c>
      <c r="C49" s="302" t="str">
        <f>IF($AK$3="４週",SUMIFS($AK$11:$AK$30,$B$11:$B$30,C45)/4/$AH$5,IF($AK$3="歴月",SUMIFS($AK$11:$AK$30,$B$11:$B$30,C45)/$AL$5,"記載する期間を選択してください"))</f>
        <v>記載する期間を選択してください</v>
      </c>
      <c r="D49" s="304"/>
      <c r="E49" s="302" t="str">
        <f>IF($AK$3="４週",SUMIFS($AK$11:$AK$30,$B$11:$B$30,E45)/4/$AH$5,IF($AK$3="歴月",SUMIFS($AK$11:$AK$30,$B$11:$B$30,E45)/$AL$5,"記載する期間を選択してください"))</f>
        <v>記載する期間を選択してください</v>
      </c>
      <c r="F49" s="303"/>
      <c r="G49" s="303"/>
      <c r="H49" s="304"/>
      <c r="I49" s="302" t="str">
        <f>IF($AK$3="４週",SUMIFS($AK$11:$AK$30,$B$11:$B$30,I45)/4/$AH$5,IF($AK$3="歴月",SUMIFS($AK$11:$AK$30,$B$11:$B$30,I45)/$AL$5,"記載する期間を選択してください"))</f>
        <v>記載する期間を選択してください</v>
      </c>
      <c r="J49" s="303"/>
      <c r="K49" s="303"/>
      <c r="L49" s="303"/>
      <c r="M49" s="303"/>
      <c r="N49" s="304"/>
      <c r="O49" s="302" t="str">
        <f>IF($AK$3="４週",SUMIFS($AK$11:$AK$30,$B$11:$B$30,O45)/4/$AH$5,IF($AK$3="歴月",SUMIFS($AK$11:$AK$30,$B$11:$B$30,O45)/$AL$5,"記載する期間を選択してください"))</f>
        <v>記載する期間を選択してください</v>
      </c>
      <c r="P49" s="303"/>
      <c r="Q49" s="303"/>
      <c r="R49" s="303"/>
      <c r="S49" s="303"/>
      <c r="T49" s="304"/>
      <c r="U49" s="302" t="str">
        <f>IF($AK$3="４週",SUMIFS($AK$11:$AK$30,$B$11:$B$30,U45)/4/$AH$5,IF($AK$3="歴月",SUMIFS($AK$11:$AK$30,$B$11:$B$30,U45)/$AL$5,"記載する期間を選択してください"))</f>
        <v>記載する期間を選択してください</v>
      </c>
      <c r="V49" s="303"/>
      <c r="W49" s="303"/>
      <c r="X49" s="303"/>
      <c r="Y49" s="303"/>
      <c r="Z49" s="304"/>
      <c r="AA49" s="302" t="str">
        <f>IF($AK$3="４週",SUMIFS($AK$11:$AK$30,$B$11:$B$30,AA45)/4/$AH$5,IF($AK$3="歴月",SUMIFS($AK$11:$AK$30,$B$11:$B$30,AA45)/$AL$5,"記載する期間を選択してください"))</f>
        <v>記載する期間を選択してください</v>
      </c>
      <c r="AB49" s="303"/>
      <c r="AC49" s="303"/>
      <c r="AD49" s="303"/>
      <c r="AE49" s="303"/>
      <c r="AF49" s="304"/>
      <c r="AG49" s="302" t="str">
        <f>IF($AK$3="４週",SUMIFS($AK$11:$AK$30,$B$11:$B$30,AG45)/4/$AH$5,IF($AK$3="歴月",SUMIFS($AK$11:$AK$30,$B$11:$B$30,AG45)/$AL$5,"記載する期間を選択してください"))</f>
        <v>記載する期間を選択してください</v>
      </c>
      <c r="AH49" s="303"/>
      <c r="AI49" s="303"/>
      <c r="AJ49" s="303"/>
      <c r="AK49" s="304"/>
      <c r="AL49" s="302" t="str">
        <f>IF($AK$3="４週",SUMIFS($AK$11:$AK$30,$B$11:$B$30,AL45)/4/$AH$5,IF($AK$3="歴月",SUMIFS($AK$11:$AK$30,$B$11:$B$30,AL45)/$AL$5,"記載する期間を選択してください"))</f>
        <v>記載する期間を選択してください</v>
      </c>
      <c r="AM49" s="304"/>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4" t="s">
        <v>126</v>
      </c>
      <c r="D58" s="274"/>
      <c r="E58" s="274"/>
      <c r="F58" s="60"/>
      <c r="G58" s="60"/>
    </row>
    <row r="59" spans="1:40" ht="15" customHeight="1" x14ac:dyDescent="0.4">
      <c r="A59" s="60"/>
      <c r="B59" s="97" t="s">
        <v>127</v>
      </c>
      <c r="C59" s="275" t="s">
        <v>128</v>
      </c>
      <c r="D59" s="275"/>
      <c r="E59" s="275"/>
      <c r="F59" s="60"/>
      <c r="G59" s="60"/>
    </row>
    <row r="60" spans="1:40" ht="15" customHeight="1" x14ac:dyDescent="0.4">
      <c r="A60" s="60"/>
      <c r="B60" s="97" t="s">
        <v>129</v>
      </c>
      <c r="C60" s="275" t="s">
        <v>130</v>
      </c>
      <c r="D60" s="275"/>
      <c r="E60" s="275"/>
      <c r="F60" s="60"/>
      <c r="G60" s="60"/>
    </row>
    <row r="61" spans="1:40" ht="15" customHeight="1" x14ac:dyDescent="0.4">
      <c r="A61" s="60"/>
      <c r="B61" s="97" t="s">
        <v>131</v>
      </c>
      <c r="C61" s="275" t="s">
        <v>132</v>
      </c>
      <c r="D61" s="275"/>
      <c r="E61" s="275"/>
      <c r="F61" s="60"/>
      <c r="G61" s="60"/>
    </row>
    <row r="62" spans="1:40" ht="15" customHeight="1" x14ac:dyDescent="0.4">
      <c r="A62" s="60"/>
      <c r="B62" s="97" t="s">
        <v>133</v>
      </c>
      <c r="C62" s="275" t="s">
        <v>134</v>
      </c>
      <c r="D62" s="275"/>
      <c r="E62" s="275"/>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307</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x14ac:dyDescent="0.4"/>
  <cols>
    <col min="1" max="1" width="26.375" customWidth="1"/>
    <col min="2" max="2" width="9" customWidth="1"/>
    <col min="3" max="3" width="22" customWidth="1"/>
  </cols>
  <sheetData>
    <row r="1" spans="1:12" x14ac:dyDescent="0.4">
      <c r="A1" t="s">
        <v>93</v>
      </c>
      <c r="B1" t="s">
        <v>327</v>
      </c>
      <c r="C1" t="s">
        <v>328</v>
      </c>
      <c r="D1" t="s">
        <v>329</v>
      </c>
      <c r="E1" t="s">
        <v>330</v>
      </c>
      <c r="F1" t="s">
        <v>331</v>
      </c>
      <c r="G1" t="s">
        <v>332</v>
      </c>
      <c r="H1" t="s">
        <v>333</v>
      </c>
      <c r="I1" t="s">
        <v>334</v>
      </c>
      <c r="J1" t="s">
        <v>335</v>
      </c>
      <c r="K1" t="s">
        <v>336</v>
      </c>
    </row>
    <row r="2" spans="1:12" x14ac:dyDescent="0.4">
      <c r="A2" t="s">
        <v>337</v>
      </c>
      <c r="B2" t="s">
        <v>157</v>
      </c>
      <c r="C2" t="s">
        <v>158</v>
      </c>
      <c r="D2" t="s">
        <v>159</v>
      </c>
    </row>
    <row r="3" spans="1:12" x14ac:dyDescent="0.4">
      <c r="A3" t="s">
        <v>195</v>
      </c>
      <c r="B3" t="s">
        <v>157</v>
      </c>
      <c r="C3" t="s">
        <v>158</v>
      </c>
      <c r="D3" t="s">
        <v>159</v>
      </c>
    </row>
    <row r="4" spans="1:12" x14ac:dyDescent="0.4">
      <c r="A4" t="s">
        <v>202</v>
      </c>
      <c r="B4" t="s">
        <v>157</v>
      </c>
      <c r="C4" t="s">
        <v>158</v>
      </c>
      <c r="D4" t="s">
        <v>159</v>
      </c>
    </row>
    <row r="5" spans="1:12" x14ac:dyDescent="0.4">
      <c r="A5" t="s">
        <v>205</v>
      </c>
      <c r="B5" t="s">
        <v>157</v>
      </c>
      <c r="C5" t="s">
        <v>158</v>
      </c>
      <c r="D5" t="s">
        <v>159</v>
      </c>
    </row>
    <row r="6" spans="1:12" x14ac:dyDescent="0.4">
      <c r="A6" s="126" t="s">
        <v>206</v>
      </c>
      <c r="B6" s="126" t="s">
        <v>157</v>
      </c>
      <c r="C6" s="126" t="s">
        <v>207</v>
      </c>
      <c r="D6" s="126" t="s">
        <v>208</v>
      </c>
      <c r="E6" s="126" t="s">
        <v>209</v>
      </c>
      <c r="F6" s="126" t="s">
        <v>215</v>
      </c>
      <c r="G6" s="126"/>
      <c r="H6" s="126"/>
      <c r="I6" s="126"/>
      <c r="J6" s="126"/>
    </row>
    <row r="7" spans="1:12" x14ac:dyDescent="0.4">
      <c r="A7" s="126" t="s">
        <v>217</v>
      </c>
      <c r="B7" s="126" t="s">
        <v>157</v>
      </c>
      <c r="C7" s="126" t="s">
        <v>207</v>
      </c>
      <c r="D7" s="126" t="s">
        <v>208</v>
      </c>
      <c r="E7" s="126" t="s">
        <v>209</v>
      </c>
      <c r="F7" s="126" t="s">
        <v>234</v>
      </c>
      <c r="G7" s="126" t="s">
        <v>338</v>
      </c>
      <c r="H7" s="126" t="s">
        <v>339</v>
      </c>
      <c r="I7" s="126" t="s">
        <v>215</v>
      </c>
      <c r="J7" s="126"/>
    </row>
    <row r="8" spans="1:12" x14ac:dyDescent="0.4">
      <c r="A8" s="126" t="s">
        <v>340</v>
      </c>
      <c r="B8" s="126" t="s">
        <v>157</v>
      </c>
      <c r="C8" s="126" t="s">
        <v>215</v>
      </c>
      <c r="D8" s="126"/>
      <c r="E8" s="126"/>
      <c r="F8" s="126"/>
      <c r="G8" s="126"/>
      <c r="H8" s="126"/>
      <c r="I8" s="126"/>
      <c r="J8" s="126"/>
    </row>
    <row r="9" spans="1:12" x14ac:dyDescent="0.4">
      <c r="A9" s="126" t="s">
        <v>341</v>
      </c>
      <c r="B9" s="126" t="s">
        <v>157</v>
      </c>
      <c r="C9" s="126" t="s">
        <v>215</v>
      </c>
      <c r="D9" s="126"/>
      <c r="E9" s="126"/>
      <c r="F9" s="126"/>
      <c r="G9" s="126"/>
      <c r="H9" s="126"/>
      <c r="I9" s="126"/>
      <c r="J9" s="126"/>
    </row>
    <row r="10" spans="1:12" x14ac:dyDescent="0.4">
      <c r="A10" s="126" t="s">
        <v>342</v>
      </c>
      <c r="B10" s="126" t="s">
        <v>157</v>
      </c>
      <c r="C10" s="126" t="s">
        <v>215</v>
      </c>
      <c r="D10" s="126"/>
      <c r="E10" s="126"/>
      <c r="F10" s="126"/>
      <c r="G10" s="126"/>
      <c r="H10" s="126"/>
      <c r="I10" s="126"/>
      <c r="J10" s="126"/>
    </row>
    <row r="11" spans="1:12" x14ac:dyDescent="0.4">
      <c r="A11" s="126" t="s">
        <v>343</v>
      </c>
      <c r="B11" s="126" t="s">
        <v>157</v>
      </c>
      <c r="C11" s="126" t="s">
        <v>158</v>
      </c>
      <c r="D11" s="126" t="s">
        <v>159</v>
      </c>
      <c r="E11" s="126"/>
      <c r="F11" s="126"/>
      <c r="G11" s="126"/>
      <c r="H11" s="126"/>
      <c r="I11" s="126"/>
      <c r="J11" s="126"/>
    </row>
    <row r="12" spans="1:12" x14ac:dyDescent="0.4">
      <c r="A12" s="126" t="s">
        <v>263</v>
      </c>
      <c r="B12" s="126" t="s">
        <v>157</v>
      </c>
      <c r="C12" s="126" t="s">
        <v>207</v>
      </c>
      <c r="D12" s="126" t="s">
        <v>264</v>
      </c>
      <c r="E12" s="126" t="s">
        <v>215</v>
      </c>
      <c r="F12" s="126"/>
      <c r="G12" s="126"/>
      <c r="H12" s="126"/>
      <c r="I12" s="126"/>
      <c r="J12" s="126"/>
    </row>
    <row r="13" spans="1:12" x14ac:dyDescent="0.4">
      <c r="A13" s="126" t="s">
        <v>270</v>
      </c>
      <c r="B13" s="126" t="s">
        <v>157</v>
      </c>
      <c r="C13" s="126" t="s">
        <v>207</v>
      </c>
      <c r="D13" s="126" t="s">
        <v>264</v>
      </c>
      <c r="E13" s="126"/>
      <c r="F13" s="126"/>
      <c r="G13" s="126"/>
      <c r="H13" s="126"/>
      <c r="I13" s="126"/>
      <c r="J13" s="126"/>
    </row>
    <row r="14" spans="1:12" x14ac:dyDescent="0.4">
      <c r="A14" s="126" t="s">
        <v>271</v>
      </c>
      <c r="B14" s="126" t="s">
        <v>157</v>
      </c>
      <c r="C14" s="126" t="s">
        <v>207</v>
      </c>
      <c r="D14" s="126" t="s">
        <v>264</v>
      </c>
      <c r="E14" s="126" t="s">
        <v>215</v>
      </c>
      <c r="F14" s="126" t="s">
        <v>344</v>
      </c>
      <c r="G14" s="126"/>
      <c r="H14" s="126"/>
      <c r="I14" s="126"/>
      <c r="J14" s="126"/>
    </row>
    <row r="15" spans="1:12" x14ac:dyDescent="0.4">
      <c r="A15" s="126" t="s">
        <v>273</v>
      </c>
      <c r="B15" s="126" t="s">
        <v>157</v>
      </c>
      <c r="C15" s="126" t="s">
        <v>207</v>
      </c>
      <c r="D15" s="126" t="s">
        <v>208</v>
      </c>
      <c r="E15" s="126" t="s">
        <v>209</v>
      </c>
      <c r="F15" s="126" t="s">
        <v>234</v>
      </c>
      <c r="G15" s="126" t="s">
        <v>338</v>
      </c>
      <c r="H15" s="126" t="s">
        <v>339</v>
      </c>
      <c r="I15" s="126" t="s">
        <v>345</v>
      </c>
      <c r="J15" s="126" t="s">
        <v>346</v>
      </c>
      <c r="K15" t="s">
        <v>215</v>
      </c>
      <c r="L15" s="126"/>
    </row>
    <row r="16" spans="1:12" x14ac:dyDescent="0.4">
      <c r="A16" s="126" t="s">
        <v>233</v>
      </c>
      <c r="B16" s="126" t="s">
        <v>157</v>
      </c>
      <c r="C16" s="126" t="s">
        <v>207</v>
      </c>
      <c r="D16" s="126" t="s">
        <v>209</v>
      </c>
      <c r="E16" s="126" t="s">
        <v>234</v>
      </c>
      <c r="F16" s="126" t="s">
        <v>338</v>
      </c>
      <c r="G16" s="126" t="s">
        <v>339</v>
      </c>
      <c r="H16" s="126" t="s">
        <v>215</v>
      </c>
      <c r="I16" s="126"/>
      <c r="J16" s="126"/>
    </row>
    <row r="17" spans="1:11" x14ac:dyDescent="0.4">
      <c r="A17" s="126" t="s">
        <v>236</v>
      </c>
      <c r="B17" s="126" t="s">
        <v>157</v>
      </c>
      <c r="C17" s="126" t="s">
        <v>207</v>
      </c>
      <c r="D17" s="126" t="s">
        <v>237</v>
      </c>
      <c r="E17" s="126" t="s">
        <v>215</v>
      </c>
      <c r="F17" s="126"/>
      <c r="G17" s="126"/>
      <c r="H17" s="126"/>
      <c r="I17" s="126"/>
      <c r="J17" s="126"/>
    </row>
    <row r="18" spans="1:11" x14ac:dyDescent="0.4">
      <c r="A18" s="126" t="s">
        <v>347</v>
      </c>
      <c r="B18" s="126" t="s">
        <v>157</v>
      </c>
      <c r="C18" s="126" t="s">
        <v>242</v>
      </c>
      <c r="D18" s="126"/>
      <c r="E18" s="126"/>
      <c r="F18" s="126"/>
      <c r="G18" s="126"/>
      <c r="H18" s="126"/>
      <c r="I18" s="126"/>
      <c r="J18" s="126"/>
    </row>
    <row r="19" spans="1:11" x14ac:dyDescent="0.4">
      <c r="A19" s="126" t="s">
        <v>243</v>
      </c>
      <c r="B19" s="126" t="s">
        <v>157</v>
      </c>
      <c r="C19" s="126" t="s">
        <v>207</v>
      </c>
      <c r="D19" s="126" t="s">
        <v>246</v>
      </c>
      <c r="E19" s="126" t="s">
        <v>247</v>
      </c>
      <c r="F19" s="126" t="s">
        <v>253</v>
      </c>
      <c r="G19" s="126"/>
      <c r="H19" s="126"/>
      <c r="I19" s="126"/>
      <c r="J19" s="126"/>
    </row>
    <row r="20" spans="1:11" x14ac:dyDescent="0.4">
      <c r="A20" s="126" t="s">
        <v>251</v>
      </c>
      <c r="B20" s="126" t="s">
        <v>157</v>
      </c>
      <c r="C20" s="126" t="s">
        <v>207</v>
      </c>
      <c r="D20" s="126" t="s">
        <v>247</v>
      </c>
      <c r="E20" s="126" t="s">
        <v>253</v>
      </c>
      <c r="F20" s="126"/>
      <c r="G20" s="126"/>
      <c r="H20" s="126"/>
      <c r="I20" s="126"/>
      <c r="J20" s="126"/>
    </row>
    <row r="21" spans="1:11" x14ac:dyDescent="0.4">
      <c r="A21" s="126" t="s">
        <v>254</v>
      </c>
      <c r="B21" s="126" t="s">
        <v>157</v>
      </c>
      <c r="C21" s="126" t="s">
        <v>207</v>
      </c>
      <c r="D21" s="126" t="s">
        <v>247</v>
      </c>
      <c r="E21" s="126" t="s">
        <v>253</v>
      </c>
      <c r="F21" s="126"/>
      <c r="G21" s="126"/>
      <c r="H21" s="126"/>
      <c r="I21" s="126"/>
      <c r="J21" s="126"/>
    </row>
    <row r="22" spans="1:11" x14ac:dyDescent="0.4">
      <c r="A22" s="126" t="s">
        <v>291</v>
      </c>
      <c r="B22" s="126" t="s">
        <v>157</v>
      </c>
      <c r="C22" s="126" t="s">
        <v>159</v>
      </c>
      <c r="D22" s="126"/>
      <c r="E22" s="126"/>
      <c r="F22" s="126"/>
      <c r="G22" s="126"/>
      <c r="H22" s="126"/>
      <c r="I22" s="126"/>
      <c r="J22" s="126"/>
    </row>
    <row r="23" spans="1:11" x14ac:dyDescent="0.4">
      <c r="A23" s="126" t="s">
        <v>255</v>
      </c>
      <c r="B23" s="126" t="s">
        <v>157</v>
      </c>
      <c r="C23" s="126" t="s">
        <v>207</v>
      </c>
      <c r="D23" s="126" t="s">
        <v>256</v>
      </c>
      <c r="E23" s="126"/>
      <c r="F23" s="126"/>
      <c r="G23" s="126"/>
      <c r="H23" s="126"/>
      <c r="I23" s="126"/>
      <c r="J23" s="126"/>
    </row>
    <row r="24" spans="1:11" x14ac:dyDescent="0.4">
      <c r="A24" s="126" t="s">
        <v>258</v>
      </c>
      <c r="B24" s="126" t="s">
        <v>157</v>
      </c>
      <c r="C24" s="126" t="s">
        <v>207</v>
      </c>
      <c r="D24" s="126" t="s">
        <v>259</v>
      </c>
      <c r="E24" s="126"/>
      <c r="F24" s="126"/>
      <c r="G24" s="126"/>
      <c r="H24" s="126"/>
      <c r="I24" s="126"/>
      <c r="J24" s="126"/>
    </row>
    <row r="25" spans="1:11" x14ac:dyDescent="0.4">
      <c r="A25" s="126" t="s">
        <v>292</v>
      </c>
      <c r="B25" s="126" t="s">
        <v>157</v>
      </c>
      <c r="C25" s="126" t="s">
        <v>293</v>
      </c>
      <c r="D25" s="126" t="s">
        <v>294</v>
      </c>
      <c r="E25" s="126"/>
      <c r="F25" s="126"/>
      <c r="G25" s="126"/>
      <c r="H25" s="126"/>
      <c r="I25" s="126"/>
      <c r="J25" s="126"/>
    </row>
    <row r="26" spans="1:11" x14ac:dyDescent="0.4">
      <c r="A26" s="126" t="s">
        <v>299</v>
      </c>
      <c r="B26" s="126" t="s">
        <v>157</v>
      </c>
      <c r="C26" s="126" t="s">
        <v>312</v>
      </c>
      <c r="D26" s="126" t="s">
        <v>302</v>
      </c>
      <c r="E26" s="126" t="s">
        <v>303</v>
      </c>
      <c r="F26" s="126" t="s">
        <v>348</v>
      </c>
      <c r="G26" s="126" t="s">
        <v>209</v>
      </c>
      <c r="H26" s="126" t="s">
        <v>304</v>
      </c>
      <c r="I26" s="126"/>
      <c r="J26" s="126"/>
    </row>
    <row r="27" spans="1:11" x14ac:dyDescent="0.4">
      <c r="A27" s="126" t="s">
        <v>308</v>
      </c>
      <c r="B27" s="126" t="s">
        <v>157</v>
      </c>
      <c r="C27" s="126" t="s">
        <v>312</v>
      </c>
      <c r="D27" s="126" t="s">
        <v>309</v>
      </c>
      <c r="E27" s="126" t="s">
        <v>209</v>
      </c>
      <c r="F27" s="126" t="s">
        <v>302</v>
      </c>
      <c r="G27" s="126" t="s">
        <v>303</v>
      </c>
      <c r="H27" s="126" t="s">
        <v>348</v>
      </c>
      <c r="I27" s="126" t="s">
        <v>304</v>
      </c>
      <c r="J27" s="126"/>
    </row>
    <row r="28" spans="1:11" x14ac:dyDescent="0.4">
      <c r="A28" s="126" t="s">
        <v>310</v>
      </c>
      <c r="B28" s="126" t="s">
        <v>157</v>
      </c>
      <c r="C28" s="126" t="s">
        <v>312</v>
      </c>
      <c r="D28" s="126" t="s">
        <v>309</v>
      </c>
      <c r="E28" s="126" t="s">
        <v>302</v>
      </c>
      <c r="F28" s="126" t="s">
        <v>303</v>
      </c>
      <c r="G28" s="126" t="s">
        <v>349</v>
      </c>
      <c r="H28" s="126" t="s">
        <v>350</v>
      </c>
      <c r="I28" s="126" t="s">
        <v>348</v>
      </c>
      <c r="J28" s="126" t="s">
        <v>209</v>
      </c>
      <c r="K28" s="126" t="s">
        <v>304</v>
      </c>
    </row>
    <row r="29" spans="1:11" x14ac:dyDescent="0.4">
      <c r="A29" s="126" t="s">
        <v>314</v>
      </c>
      <c r="B29" s="126" t="s">
        <v>157</v>
      </c>
      <c r="C29" s="126" t="s">
        <v>312</v>
      </c>
      <c r="D29" s="126" t="s">
        <v>313</v>
      </c>
      <c r="E29" s="126"/>
      <c r="F29" s="126"/>
      <c r="G29" s="126"/>
      <c r="H29" s="126"/>
      <c r="I29" s="126"/>
      <c r="J29" s="126"/>
      <c r="K29" s="126"/>
    </row>
    <row r="30" spans="1:11" x14ac:dyDescent="0.4">
      <c r="A30" s="126" t="s">
        <v>311</v>
      </c>
      <c r="B30" s="126" t="s">
        <v>157</v>
      </c>
      <c r="C30" s="126" t="s">
        <v>312</v>
      </c>
      <c r="D30" s="126" t="s">
        <v>313</v>
      </c>
      <c r="E30" s="126"/>
      <c r="F30" s="126"/>
      <c r="G30" s="126"/>
      <c r="H30" s="126"/>
      <c r="I30" s="126"/>
      <c r="J30" s="126"/>
      <c r="K30" s="126"/>
    </row>
    <row r="31" spans="1:11" x14ac:dyDescent="0.4">
      <c r="A31" s="126" t="s">
        <v>315</v>
      </c>
      <c r="B31" s="126" t="s">
        <v>157</v>
      </c>
      <c r="C31" s="126" t="s">
        <v>312</v>
      </c>
      <c r="D31" s="126" t="s">
        <v>208</v>
      </c>
      <c r="E31" s="126" t="s">
        <v>209</v>
      </c>
      <c r="F31" s="126" t="s">
        <v>302</v>
      </c>
      <c r="G31" s="126" t="s">
        <v>303</v>
      </c>
      <c r="H31" s="126" t="s">
        <v>349</v>
      </c>
      <c r="I31" s="126" t="s">
        <v>350</v>
      </c>
      <c r="J31" s="126" t="s">
        <v>316</v>
      </c>
      <c r="K31" s="126"/>
    </row>
    <row r="32" spans="1:11" x14ac:dyDescent="0.4">
      <c r="A32" s="126" t="s">
        <v>323</v>
      </c>
      <c r="B32" s="126" t="s">
        <v>312</v>
      </c>
      <c r="C32" s="126" t="s">
        <v>208</v>
      </c>
      <c r="D32" s="126" t="s">
        <v>209</v>
      </c>
      <c r="E32" s="126" t="s">
        <v>302</v>
      </c>
      <c r="F32" s="126" t="s">
        <v>303</v>
      </c>
      <c r="G32" s="126" t="s">
        <v>316</v>
      </c>
      <c r="H32" s="126" t="s">
        <v>351</v>
      </c>
      <c r="I32" s="126" t="s">
        <v>352</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F11" sqref="F11:AJ22"/>
    </sheetView>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195</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x14ac:dyDescent="0.4">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x14ac:dyDescent="0.4">
      <c r="A40" s="292" t="s">
        <v>196</v>
      </c>
      <c r="B40" s="292"/>
      <c r="C40" s="292"/>
      <c r="D40" s="111">
        <v>80</v>
      </c>
      <c r="E40" s="111">
        <v>80</v>
      </c>
      <c r="F40" s="308">
        <v>81</v>
      </c>
      <c r="G40" s="308"/>
      <c r="H40" s="308"/>
      <c r="I40" s="274">
        <f>SUM(D40:F40)</f>
        <v>241</v>
      </c>
      <c r="J40" s="274"/>
      <c r="K40" s="274"/>
      <c r="M40" s="331" t="s">
        <v>174</v>
      </c>
      <c r="N40" s="277" t="s">
        <v>175</v>
      </c>
      <c r="O40" s="325"/>
      <c r="P40" s="326"/>
      <c r="Q40" s="319" t="s">
        <v>197</v>
      </c>
      <c r="R40" s="320"/>
      <c r="S40" s="320"/>
      <c r="T40" s="320"/>
      <c r="U40" s="320"/>
      <c r="V40" s="320"/>
      <c r="W40" s="320"/>
      <c r="X40" s="320"/>
      <c r="Y40" s="320"/>
      <c r="Z40" s="320"/>
      <c r="AA40" s="320"/>
      <c r="AB40" s="320"/>
      <c r="AC40" s="320"/>
      <c r="AD40" s="320"/>
      <c r="AE40" s="320"/>
      <c r="AF40" s="320"/>
      <c r="AG40" s="321"/>
      <c r="AH40" s="318">
        <f>SUM(F32:AJ32)</f>
        <v>500</v>
      </c>
      <c r="AI40" s="291"/>
      <c r="AJ40" s="130" t="s">
        <v>177</v>
      </c>
      <c r="AK40" s="318">
        <f>ROUNDUP(AH40/1000,0)</f>
        <v>1</v>
      </c>
      <c r="AL40" s="291"/>
      <c r="AM40" s="311">
        <f>MIN(AH40:AK42)</f>
        <v>1</v>
      </c>
      <c r="AN40" s="339"/>
    </row>
    <row r="41" spans="1:40" ht="18" customHeight="1" x14ac:dyDescent="0.4">
      <c r="A41" s="343"/>
      <c r="B41" s="343"/>
      <c r="C41" s="343"/>
      <c r="D41" s="67"/>
      <c r="E41" s="67"/>
      <c r="F41" s="115"/>
      <c r="G41" s="115"/>
      <c r="H41" s="114" t="s">
        <v>198</v>
      </c>
      <c r="I41" s="115"/>
      <c r="J41" s="115"/>
      <c r="K41" s="115"/>
      <c r="L41" s="116"/>
      <c r="M41" s="332"/>
      <c r="N41" s="278"/>
      <c r="O41" s="327"/>
      <c r="P41" s="328"/>
      <c r="Q41" s="322" t="s">
        <v>199</v>
      </c>
      <c r="R41" s="323"/>
      <c r="S41" s="323"/>
      <c r="T41" s="323"/>
      <c r="U41" s="323"/>
      <c r="V41" s="323"/>
      <c r="W41" s="323"/>
      <c r="X41" s="323"/>
      <c r="Y41" s="323"/>
      <c r="Z41" s="323"/>
      <c r="AA41" s="323"/>
      <c r="AB41" s="323"/>
      <c r="AC41" s="323"/>
      <c r="AD41" s="323"/>
      <c r="AE41" s="323"/>
      <c r="AF41" s="323"/>
      <c r="AG41" s="324"/>
      <c r="AH41" s="280">
        <f>COUNTA(B12:B30)</f>
        <v>9</v>
      </c>
      <c r="AI41" s="282"/>
      <c r="AJ41" s="136" t="s">
        <v>180</v>
      </c>
      <c r="AK41" s="318">
        <f>ROUNDUP(AH41/20,0)</f>
        <v>1</v>
      </c>
      <c r="AL41" s="291"/>
      <c r="AM41" s="312"/>
      <c r="AN41" s="340"/>
    </row>
    <row r="42" spans="1:40" ht="18" customHeight="1" x14ac:dyDescent="0.4">
      <c r="B42" s="59"/>
      <c r="I42" s="274">
        <f>I40/3</f>
        <v>80.333333333333329</v>
      </c>
      <c r="J42" s="274"/>
      <c r="K42" s="274"/>
      <c r="M42" s="333"/>
      <c r="N42" s="279"/>
      <c r="O42" s="329"/>
      <c r="P42" s="330"/>
      <c r="Q42" s="322" t="s">
        <v>200</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ROUNDUP(AH42/10,0)</f>
        <v>9</v>
      </c>
      <c r="AL42" s="291"/>
      <c r="AM42" s="341"/>
      <c r="AN42" s="342"/>
    </row>
    <row r="43" spans="1:40" ht="18" customHeight="1" x14ac:dyDescent="0.4">
      <c r="B43" s="59"/>
      <c r="I43" s="67"/>
      <c r="J43" s="67"/>
      <c r="K43" s="67"/>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36"/>
      <c r="AI43" s="337"/>
      <c r="AJ43" s="337"/>
      <c r="AK43" s="337"/>
      <c r="AL43" s="338"/>
      <c r="AM43" s="280" cm="1">
        <f t="array" ref="AM43">ROUNDUP(_xlfn.IFS(AM40&lt;2,1,AND(AM40&lt;=2,AM40&lt;6),AM40-1,AM40&gt;=6,AM40/2*3),1)</f>
        <v>1</v>
      </c>
      <c r="AN43" s="282"/>
    </row>
    <row r="44" spans="1:40" ht="18" customHeight="1" x14ac:dyDescent="0.4">
      <c r="A44" s="62"/>
      <c r="B44" s="59"/>
      <c r="H44" s="60"/>
      <c r="M44" s="60" t="s">
        <v>201</v>
      </c>
      <c r="W44" s="67"/>
      <c r="X44" s="60"/>
      <c r="Y44" s="60"/>
      <c r="Z44" s="60"/>
      <c r="AA44" s="60"/>
      <c r="AB44" s="60"/>
      <c r="AC44" s="60"/>
      <c r="AD44" s="60"/>
      <c r="AE44" s="60"/>
      <c r="AF44" s="60"/>
      <c r="AG44" s="60"/>
      <c r="AH44" s="60"/>
      <c r="AI44" s="60"/>
      <c r="AJ44" s="106"/>
      <c r="AK44" s="60"/>
      <c r="AL44" s="67"/>
      <c r="AM44" s="67"/>
      <c r="AN44" s="62"/>
    </row>
    <row r="45" spans="1:40" ht="5.0999999999999996" customHeight="1" x14ac:dyDescent="0.4">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x14ac:dyDescent="0.4">
      <c r="A47" s="62"/>
      <c r="B47" s="67"/>
      <c r="C47" s="302" t="str">
        <f>IF(VLOOKUP($AK$1,選択肢!$A$1:$J$32,C52,FALSE)=0,"-",VLOOKUP($AK$1,選択肢!$A$1:$J$32,C52,FALSE))</f>
        <v>管理者</v>
      </c>
      <c r="D47" s="303"/>
      <c r="E47" s="301" t="str">
        <f>IF(VLOOKUP($AK$1,選択肢!$A$1:$J$32,E52,FALSE)=0,"-",VLOOKUP($AK$1,選択肢!$A$1:$J$32,E52,FALSE))</f>
        <v>サービス提供責任者</v>
      </c>
      <c r="F47" s="301"/>
      <c r="G47" s="301"/>
      <c r="H47" s="301"/>
      <c r="I47" s="302" t="str">
        <f>IF(VLOOKUP($AK$1,選択肢!$A$1:$J$32,I52,FALSE)=0,"-",VLOOKUP($AK$1,選択肢!$A$1:$J$32,I52,FALSE))</f>
        <v>従業者</v>
      </c>
      <c r="J47" s="303"/>
      <c r="K47" s="303"/>
      <c r="L47" s="303"/>
      <c r="M47" s="303"/>
      <c r="N47" s="304"/>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62"/>
    </row>
    <row r="48" spans="1:40" ht="18" customHeight="1" x14ac:dyDescent="0.4">
      <c r="A48" s="62"/>
      <c r="B48" s="67"/>
      <c r="C48" s="102" t="s">
        <v>190</v>
      </c>
      <c r="D48" s="102" t="s">
        <v>191</v>
      </c>
      <c r="E48" s="101" t="s">
        <v>190</v>
      </c>
      <c r="F48" s="300" t="s">
        <v>191</v>
      </c>
      <c r="G48" s="300"/>
      <c r="H48" s="300"/>
      <c r="I48" s="296" t="s">
        <v>190</v>
      </c>
      <c r="J48" s="297"/>
      <c r="K48" s="298"/>
      <c r="L48" s="296" t="s">
        <v>191</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x14ac:dyDescent="0.4">
      <c r="A49" s="62"/>
      <c r="B49" s="75" t="s">
        <v>192</v>
      </c>
      <c r="C49" s="101">
        <f>COUNTIFS($B$11:$B$30,C$47,$C$11:$C$30,"A",$E$11:$E$30,"*")</f>
        <v>1</v>
      </c>
      <c r="D49" s="101">
        <f>COUNTIFS($B$11:$B$30,C$47,$C$11:$C$30,"B",$E$11:$E$30,"*")</f>
        <v>0</v>
      </c>
      <c r="E49" s="101">
        <f>COUNTIFS($B$11:$B$30,E$47,$C$11:$C$30,"A",$E$11:$E$30,"*")</f>
        <v>0</v>
      </c>
      <c r="F49" s="296">
        <f>COUNTIFS($B$11:$B$30,E$47,$C$11:$C$30,"B",$E$11:$E$30,"*")</f>
        <v>1</v>
      </c>
      <c r="G49" s="297"/>
      <c r="H49" s="298"/>
      <c r="I49" s="296">
        <f>COUNTIFS($B$11:$B$30,I$47,$C$11:$C$30,"A",$E$11:$E$30,"*")</f>
        <v>0</v>
      </c>
      <c r="J49" s="297"/>
      <c r="K49" s="298"/>
      <c r="L49" s="296">
        <f>COUNTIFS($B$11:$B$30,I$47,$C$11:$C$30,"B",$E$11:$E$30,"*")</f>
        <v>0</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x14ac:dyDescent="0.4">
      <c r="A50" s="62"/>
      <c r="B50" s="82" t="s">
        <v>193</v>
      </c>
      <c r="C50" s="113"/>
      <c r="D50" s="113"/>
      <c r="E50" s="101">
        <f>COUNTIFS($B$11:$B$30,E$47,$C$11:$C$30,"C",$E$11:$E$30,"*")</f>
        <v>1</v>
      </c>
      <c r="F50" s="296">
        <f>COUNTIFS($B$11:$B$30,E$47,$C$11:$C$30,"D",$E$11:$E$30,"*")</f>
        <v>0</v>
      </c>
      <c r="G50" s="297"/>
      <c r="H50" s="298"/>
      <c r="I50" s="296">
        <f>COUNTIFS($B$11:$B$30,I$47,$C$11:$C$30,"C",$E$11:$E$30,"*")</f>
        <v>2</v>
      </c>
      <c r="J50" s="297"/>
      <c r="K50" s="298"/>
      <c r="L50" s="296">
        <f>COUNTIFS($B$11:$B$30,I$47,$C$11:$C$30,"D",$E$11:$E$30,"*")</f>
        <v>5</v>
      </c>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129"/>
      <c r="AM50" s="129"/>
      <c r="AN50" s="62"/>
    </row>
    <row r="51" spans="1:40" ht="18" customHeight="1" x14ac:dyDescent="0.4">
      <c r="A51" s="62"/>
      <c r="B51" s="82" t="s">
        <v>194</v>
      </c>
      <c r="C51" s="294"/>
      <c r="D51" s="295"/>
      <c r="E51" s="296">
        <f>IF($AK$3="４週",SUMIFS($AK$11:$AK$30,$B$11:$B$30,E47)/4/$AH$5,IF($AK$3="歴月",SUMIFS($AK$11:$AK$30,$B$11:$B$30,E47)/$AL$5,"記載する期間を選択してください"))</f>
        <v>0</v>
      </c>
      <c r="F51" s="297"/>
      <c r="G51" s="297"/>
      <c r="H51" s="298"/>
      <c r="I51" s="296">
        <f>IF($AK$3="４週",SUMIFS($AK$11:$AK$30,$B$11:$B$30,I47)/4/$AH$5,IF($AK$3="歴月",SUMIFS($AK$11:$AK$30,$B$11:$B$30,I47)/$AL$5,"記載する期間を選択してください"))</f>
        <v>0</v>
      </c>
      <c r="J51" s="297"/>
      <c r="K51" s="297"/>
      <c r="L51" s="297"/>
      <c r="M51" s="297"/>
      <c r="N51" s="298"/>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62"/>
    </row>
    <row r="52" spans="1:40"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
      <c r="A54" s="60" t="s">
        <v>119</v>
      </c>
      <c r="B54" s="86"/>
      <c r="C54" s="86"/>
      <c r="D54" s="86"/>
      <c r="E54" s="86"/>
      <c r="F54" s="86"/>
      <c r="G54" s="86"/>
      <c r="H54" s="68"/>
      <c r="I54" s="68"/>
      <c r="J54" s="68"/>
      <c r="K54" s="68"/>
      <c r="L54" s="68"/>
      <c r="M54" s="68"/>
    </row>
    <row r="55" spans="1:40" s="60" customFormat="1" ht="15" customHeight="1" x14ac:dyDescent="0.4">
      <c r="A55" s="60" t="s">
        <v>120</v>
      </c>
      <c r="B55" s="86"/>
      <c r="C55" s="86"/>
      <c r="D55" s="86"/>
      <c r="E55" s="86"/>
      <c r="F55" s="86"/>
      <c r="G55" s="86"/>
      <c r="H55" s="68"/>
      <c r="I55" s="68"/>
      <c r="J55" s="68"/>
      <c r="K55" s="68"/>
      <c r="L55" s="68"/>
      <c r="M55" s="68"/>
    </row>
    <row r="56" spans="1:40" s="60" customFormat="1" ht="15" customHeight="1" x14ac:dyDescent="0.4">
      <c r="A56" s="60" t="s">
        <v>121</v>
      </c>
      <c r="B56" s="86"/>
      <c r="C56" s="86"/>
      <c r="D56" s="86"/>
      <c r="E56" s="86"/>
      <c r="F56" s="86"/>
      <c r="G56" s="86"/>
      <c r="H56" s="68"/>
      <c r="I56" s="68"/>
      <c r="J56" s="68"/>
      <c r="K56" s="68"/>
      <c r="L56" s="68"/>
      <c r="M56" s="68"/>
    </row>
    <row r="57" spans="1:40" s="60" customFormat="1" ht="15" customHeight="1" x14ac:dyDescent="0.4">
      <c r="A57" s="60" t="s">
        <v>122</v>
      </c>
      <c r="B57" s="86"/>
      <c r="C57" s="86"/>
      <c r="D57" s="86"/>
      <c r="E57" s="86"/>
      <c r="F57" s="86"/>
      <c r="G57" s="86"/>
      <c r="H57" s="68"/>
      <c r="I57" s="68"/>
      <c r="J57" s="68"/>
      <c r="K57" s="68"/>
      <c r="L57" s="68"/>
      <c r="M57" s="68"/>
    </row>
    <row r="58" spans="1:40" ht="15" customHeight="1" x14ac:dyDescent="0.4">
      <c r="A58" s="60" t="s">
        <v>123</v>
      </c>
      <c r="B58" s="94"/>
      <c r="C58" s="60"/>
      <c r="D58" s="60"/>
      <c r="E58" s="60"/>
      <c r="F58" s="60"/>
      <c r="G58" s="60"/>
    </row>
    <row r="59" spans="1:40" ht="15" customHeight="1" x14ac:dyDescent="0.4">
      <c r="A59" s="60" t="s">
        <v>124</v>
      </c>
      <c r="B59" s="94"/>
      <c r="C59" s="60"/>
      <c r="D59" s="60"/>
      <c r="E59" s="60"/>
      <c r="F59" s="60"/>
      <c r="G59" s="60"/>
    </row>
    <row r="60" spans="1:40" ht="15" customHeight="1" x14ac:dyDescent="0.4">
      <c r="A60" s="60"/>
      <c r="B60" s="75" t="s">
        <v>125</v>
      </c>
      <c r="C60" s="274" t="s">
        <v>126</v>
      </c>
      <c r="D60" s="274"/>
      <c r="E60" s="274"/>
      <c r="F60" s="60"/>
      <c r="G60" s="60"/>
    </row>
    <row r="61" spans="1:40" ht="15" customHeight="1" x14ac:dyDescent="0.4">
      <c r="A61" s="60"/>
      <c r="B61" s="97" t="s">
        <v>127</v>
      </c>
      <c r="C61" s="275" t="s">
        <v>128</v>
      </c>
      <c r="D61" s="275"/>
      <c r="E61" s="275"/>
      <c r="F61" s="60"/>
      <c r="G61" s="60"/>
    </row>
    <row r="62" spans="1:40" ht="15" customHeight="1" x14ac:dyDescent="0.4">
      <c r="A62" s="60"/>
      <c r="B62" s="97" t="s">
        <v>129</v>
      </c>
      <c r="C62" s="275" t="s">
        <v>130</v>
      </c>
      <c r="D62" s="275"/>
      <c r="E62" s="275"/>
      <c r="F62" s="60"/>
      <c r="G62" s="60"/>
    </row>
    <row r="63" spans="1:40" ht="15" customHeight="1" x14ac:dyDescent="0.4">
      <c r="A63" s="60"/>
      <c r="B63" s="97" t="s">
        <v>131</v>
      </c>
      <c r="C63" s="275" t="s">
        <v>132</v>
      </c>
      <c r="D63" s="275"/>
      <c r="E63" s="275"/>
      <c r="F63" s="60"/>
      <c r="G63" s="60"/>
    </row>
    <row r="64" spans="1:40" ht="15" customHeight="1" x14ac:dyDescent="0.4">
      <c r="A64" s="60"/>
      <c r="B64" s="97" t="s">
        <v>133</v>
      </c>
      <c r="C64" s="275" t="s">
        <v>134</v>
      </c>
      <c r="D64" s="275"/>
      <c r="E64" s="275"/>
      <c r="F64" s="60"/>
      <c r="G64" s="60"/>
    </row>
    <row r="65" spans="1:7" ht="15" customHeight="1" x14ac:dyDescent="0.4">
      <c r="A65" s="60"/>
      <c r="B65" s="60" t="s">
        <v>135</v>
      </c>
      <c r="C65" s="60"/>
      <c r="D65" s="60"/>
      <c r="E65" s="60"/>
      <c r="F65" s="60"/>
      <c r="G65" s="60"/>
    </row>
    <row r="66" spans="1:7" ht="15" customHeight="1" x14ac:dyDescent="0.4">
      <c r="A66" s="60"/>
      <c r="B66" s="60" t="s">
        <v>136</v>
      </c>
      <c r="C66" s="60"/>
      <c r="D66" s="60"/>
      <c r="E66" s="60"/>
      <c r="F66" s="60"/>
      <c r="G66" s="60"/>
    </row>
    <row r="67" spans="1:7" ht="15" customHeight="1" x14ac:dyDescent="0.4">
      <c r="A67" s="60"/>
      <c r="B67" s="60" t="s">
        <v>137</v>
      </c>
      <c r="C67" s="60"/>
      <c r="D67" s="60"/>
      <c r="E67" s="60"/>
      <c r="F67" s="60"/>
      <c r="G67" s="60"/>
    </row>
    <row r="68" spans="1:7" ht="15" customHeight="1" x14ac:dyDescent="0.4">
      <c r="A68" s="60" t="s">
        <v>138</v>
      </c>
      <c r="B68" s="94"/>
      <c r="C68" s="60"/>
      <c r="D68" s="60"/>
      <c r="E68" s="60"/>
      <c r="F68" s="60"/>
      <c r="G68" s="60"/>
    </row>
    <row r="69" spans="1:7" ht="15" customHeight="1" x14ac:dyDescent="0.4">
      <c r="A69" s="60" t="s">
        <v>139</v>
      </c>
      <c r="B69" s="94"/>
      <c r="C69" s="60"/>
      <c r="D69" s="60"/>
      <c r="E69" s="60"/>
      <c r="F69" s="60"/>
      <c r="G69" s="60"/>
    </row>
    <row r="70" spans="1:7" ht="15" customHeight="1" x14ac:dyDescent="0.4">
      <c r="A70" s="60" t="s">
        <v>140</v>
      </c>
      <c r="B70" s="94"/>
      <c r="C70" s="60"/>
      <c r="D70" s="60"/>
      <c r="E70" s="60"/>
      <c r="F70" s="60"/>
      <c r="G70" s="60"/>
    </row>
    <row r="71" spans="1:7" ht="15" customHeight="1" x14ac:dyDescent="0.4">
      <c r="A71" s="60" t="s">
        <v>141</v>
      </c>
      <c r="B71" s="94"/>
      <c r="C71" s="60"/>
      <c r="D71" s="60"/>
      <c r="E71" s="60"/>
      <c r="F71" s="60"/>
      <c r="G71" s="60"/>
    </row>
    <row r="72" spans="1:7" ht="15" customHeight="1" x14ac:dyDescent="0.4">
      <c r="A72" s="60" t="s">
        <v>142</v>
      </c>
      <c r="B72" s="94"/>
      <c r="C72" s="60"/>
      <c r="D72" s="60"/>
      <c r="E72" s="60"/>
      <c r="F72" s="60"/>
      <c r="G72" s="60"/>
    </row>
    <row r="73" spans="1:7" ht="15" customHeight="1" x14ac:dyDescent="0.4">
      <c r="A73" s="60" t="s">
        <v>143</v>
      </c>
      <c r="B73" s="94"/>
      <c r="C73" s="60"/>
      <c r="D73" s="60"/>
      <c r="E73" s="60"/>
      <c r="F73" s="60"/>
      <c r="G73" s="60"/>
    </row>
    <row r="74" spans="1:7" ht="15" customHeight="1" x14ac:dyDescent="0.4">
      <c r="A74" s="60"/>
      <c r="B74" s="60" t="s">
        <v>144</v>
      </c>
      <c r="C74" s="60"/>
      <c r="D74" s="60"/>
      <c r="E74" s="60"/>
      <c r="F74" s="60"/>
      <c r="G74" s="60"/>
    </row>
    <row r="75" spans="1:7" ht="15" customHeight="1" x14ac:dyDescent="0.4">
      <c r="A75" s="60"/>
      <c r="B75" s="60" t="s">
        <v>145</v>
      </c>
      <c r="C75" s="60"/>
      <c r="D75" s="60"/>
      <c r="E75" s="60"/>
      <c r="F75" s="60"/>
      <c r="G75" s="60"/>
    </row>
    <row r="76" spans="1:7" ht="15" customHeight="1" x14ac:dyDescent="0.4">
      <c r="A76" s="60" t="s">
        <v>146</v>
      </c>
      <c r="B76" s="94"/>
      <c r="C76" s="60"/>
      <c r="D76" s="60"/>
      <c r="E76" s="60"/>
      <c r="F76" s="60"/>
      <c r="G76" s="60"/>
    </row>
    <row r="77" spans="1:7" ht="15" customHeight="1" x14ac:dyDescent="0.4">
      <c r="A77" s="60" t="s">
        <v>147</v>
      </c>
      <c r="B77" s="94"/>
      <c r="C77" s="60"/>
      <c r="D77" s="60"/>
      <c r="E77" s="60"/>
      <c r="F77" s="60"/>
      <c r="G77" s="60"/>
    </row>
    <row r="78" spans="1:7" ht="15" customHeight="1" x14ac:dyDescent="0.4">
      <c r="A78" s="60" t="s">
        <v>148</v>
      </c>
      <c r="B78" s="94"/>
      <c r="C78" s="60"/>
      <c r="D78" s="60"/>
      <c r="E78" s="60"/>
      <c r="F78" s="60"/>
      <c r="G78" s="60"/>
    </row>
    <row r="79" spans="1:7" ht="15" customHeight="1" x14ac:dyDescent="0.4">
      <c r="A79" s="60" t="s">
        <v>149</v>
      </c>
      <c r="B79" s="94"/>
      <c r="C79" s="60"/>
      <c r="D79" s="60"/>
      <c r="E79" s="60"/>
      <c r="F79" s="60"/>
      <c r="G79" s="60"/>
    </row>
    <row r="80" spans="1:7" ht="15" customHeight="1" x14ac:dyDescent="0.4">
      <c r="A80" s="60" t="s">
        <v>150</v>
      </c>
      <c r="B80" s="94"/>
      <c r="C80" s="60"/>
      <c r="D80" s="60"/>
      <c r="E80" s="60"/>
      <c r="F80" s="60"/>
      <c r="G80" s="60"/>
    </row>
    <row r="81" spans="1:7" ht="15" customHeight="1" x14ac:dyDescent="0.4">
      <c r="A81" s="60" t="s">
        <v>151</v>
      </c>
      <c r="B81" s="94"/>
      <c r="C81" s="60"/>
      <c r="D81" s="60"/>
      <c r="E81" s="60"/>
      <c r="F81" s="60"/>
      <c r="G81" s="60"/>
    </row>
    <row r="82" spans="1:7" ht="15" customHeight="1" x14ac:dyDescent="0.4">
      <c r="A82" s="60" t="s">
        <v>152</v>
      </c>
      <c r="B82" s="94"/>
      <c r="C82" s="60"/>
      <c r="D82" s="60"/>
      <c r="E82" s="60"/>
      <c r="F82" s="60"/>
      <c r="G82" s="60"/>
    </row>
    <row r="83" spans="1:7" ht="15" customHeight="1" x14ac:dyDescent="0.4">
      <c r="A83" s="60" t="s">
        <v>153</v>
      </c>
      <c r="B83" s="94"/>
      <c r="C83" s="60"/>
      <c r="D83" s="60"/>
      <c r="E83" s="60"/>
      <c r="F83" s="60"/>
      <c r="G83" s="60"/>
    </row>
  </sheetData>
  <mergeCells count="127">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election activeCell="F11" sqref="F11:AJ22"/>
    </sheetView>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202</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x14ac:dyDescent="0.4">
      <c r="A20" s="74">
        <v>10</v>
      </c>
      <c r="B20" s="103" t="s">
        <v>203</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x14ac:dyDescent="0.4">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x14ac:dyDescent="0.4">
      <c r="A40" s="292" t="s">
        <v>196</v>
      </c>
      <c r="B40" s="292"/>
      <c r="C40" s="292"/>
      <c r="D40" s="111">
        <v>80</v>
      </c>
      <c r="E40" s="111">
        <v>80</v>
      </c>
      <c r="F40" s="308">
        <v>81</v>
      </c>
      <c r="G40" s="308"/>
      <c r="H40" s="308"/>
      <c r="I40" s="274">
        <f>SUM(D40:F40)</f>
        <v>241</v>
      </c>
      <c r="J40" s="274"/>
      <c r="K40" s="274"/>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x14ac:dyDescent="0.4">
      <c r="A41" s="327"/>
      <c r="B41" s="327"/>
      <c r="C41" s="327"/>
      <c r="D41" s="67"/>
      <c r="E41" s="67"/>
      <c r="F41" s="67"/>
      <c r="G41" s="67"/>
      <c r="H41" s="67"/>
      <c r="I41" s="67" t="s">
        <v>204</v>
      </c>
      <c r="J41" s="67"/>
      <c r="K41" s="67"/>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x14ac:dyDescent="0.4">
      <c r="A42" s="343"/>
      <c r="B42" s="343"/>
      <c r="C42" s="343"/>
      <c r="D42" s="67"/>
      <c r="E42" s="67"/>
      <c r="F42" s="343"/>
      <c r="G42" s="343"/>
      <c r="H42" s="343"/>
      <c r="I42" s="274">
        <f>I40/3</f>
        <v>80.333333333333329</v>
      </c>
      <c r="J42" s="274"/>
      <c r="K42" s="274"/>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ROUNDUP(AH42/40,0)</f>
        <v>3</v>
      </c>
      <c r="AL42" s="291"/>
      <c r="AM42" s="274"/>
      <c r="AN42" s="274"/>
    </row>
    <row r="43" spans="1:40" ht="18" customHeight="1" x14ac:dyDescent="0.4">
      <c r="B43" s="62"/>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02" t="str">
        <f>IF(VLOOKUP($AK$1,選択肢!$A$1:$J$32,C51,FALSE)=0,"-",VLOOKUP($AK$1,選択肢!$A$1:$J$32,C51,FALSE))</f>
        <v>管理者</v>
      </c>
      <c r="D46" s="303"/>
      <c r="E46" s="301" t="str">
        <f>IF(VLOOKUP($AK$1,選択肢!$A$1:$J$32,E51,FALSE)=0,"-",VLOOKUP($AK$1,選択肢!$A$1:$J$32,E51,FALSE))</f>
        <v>サービス提供責任者</v>
      </c>
      <c r="F46" s="301"/>
      <c r="G46" s="301"/>
      <c r="H46" s="301"/>
      <c r="I46" s="302" t="str">
        <f>IF(VLOOKUP($AK$1,選択肢!$A$1:$J$32,I51,FALSE)=0,"-",VLOOKUP($AK$1,選択肢!$A$1:$J$32,I51,FALSE))</f>
        <v>従業者</v>
      </c>
      <c r="J46" s="303"/>
      <c r="K46" s="303"/>
      <c r="L46" s="303"/>
      <c r="M46" s="303"/>
      <c r="N46" s="304"/>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62"/>
    </row>
    <row r="47" spans="1:40" ht="18" customHeight="1" x14ac:dyDescent="0.4">
      <c r="A47" s="62"/>
      <c r="B47" s="67"/>
      <c r="C47" s="102" t="s">
        <v>190</v>
      </c>
      <c r="D47" s="102" t="s">
        <v>191</v>
      </c>
      <c r="E47" s="101" t="s">
        <v>190</v>
      </c>
      <c r="F47" s="300" t="s">
        <v>191</v>
      </c>
      <c r="G47" s="300"/>
      <c r="H47" s="300"/>
      <c r="I47" s="296" t="s">
        <v>190</v>
      </c>
      <c r="J47" s="297"/>
      <c r="K47" s="298"/>
      <c r="L47" s="296" t="s">
        <v>191</v>
      </c>
      <c r="M47" s="297"/>
      <c r="N47" s="298"/>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129"/>
      <c r="AM47" s="129"/>
      <c r="AN47" s="62"/>
    </row>
    <row r="48" spans="1:40"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x14ac:dyDescent="0.4">
      <c r="A49" s="62"/>
      <c r="B49" s="82" t="s">
        <v>193</v>
      </c>
      <c r="C49" s="113"/>
      <c r="D49" s="113"/>
      <c r="E49" s="101">
        <f>COUNTIFS($B$11:$B$30,E$46,$C$11:$C$30,"C",$E$11:$E$30,"*")</f>
        <v>1</v>
      </c>
      <c r="F49" s="296">
        <f>COUNTIFS($B$11:$B$30,E$46,$C$11:$C$30,"D",$E$11:$E$30,"*")</f>
        <v>0</v>
      </c>
      <c r="G49" s="297"/>
      <c r="H49" s="298"/>
      <c r="I49" s="296">
        <f>COUNTIFS($B$11:$B$30,I$46,$C$11:$C$30,"C",$E$11:$E$30,"*")</f>
        <v>2</v>
      </c>
      <c r="J49" s="297"/>
      <c r="K49" s="298"/>
      <c r="L49" s="296">
        <f>COUNTIFS($B$11:$B$30,I$46,$C$11:$C$30,"D",$E$11:$E$30,"*")</f>
        <v>5</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x14ac:dyDescent="0.4">
      <c r="A50" s="62"/>
      <c r="B50" s="82" t="s">
        <v>194</v>
      </c>
      <c r="C50" s="294"/>
      <c r="D50" s="295"/>
      <c r="E50" s="296">
        <f>IF($AK$3="４週",SUMIFS($AK$11:$AK$30,$B$11:$B$30,E46)/4/$AH$5,IF($AK$3="歴月",SUMIFS($AK$11:$AK$30,$B$11:$B$30,E46)/$AL$5,"記載する期間を選択してください"))</f>
        <v>0</v>
      </c>
      <c r="F50" s="297"/>
      <c r="G50" s="297"/>
      <c r="H50" s="298"/>
      <c r="I50" s="296">
        <f>IF($AK$3="４週",SUMIFS($AK$11:$AK$30,$B$11:$B$30,I46)/4/$AH$5,IF($AK$3="歴月",SUMIFS($AK$11:$AK$30,$B$11:$B$30,I46)/$AL$5,"記載する期間を選択してください"))</f>
        <v>0</v>
      </c>
      <c r="J50" s="297"/>
      <c r="K50" s="297"/>
      <c r="L50" s="297"/>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row>
    <row r="54" spans="1:40" s="60" customFormat="1" ht="15" customHeight="1" x14ac:dyDescent="0.4">
      <c r="A54" s="60" t="s">
        <v>120</v>
      </c>
      <c r="B54" s="86"/>
      <c r="C54" s="86"/>
      <c r="D54" s="86"/>
      <c r="E54" s="86"/>
      <c r="F54" s="86"/>
      <c r="G54" s="86"/>
      <c r="H54" s="68"/>
      <c r="I54" s="68"/>
      <c r="J54" s="68"/>
      <c r="K54" s="68"/>
      <c r="L54" s="68"/>
      <c r="M54" s="68"/>
    </row>
    <row r="55" spans="1:40" s="60" customFormat="1" ht="15" customHeight="1" x14ac:dyDescent="0.4">
      <c r="A55" s="60" t="s">
        <v>121</v>
      </c>
      <c r="B55" s="86"/>
      <c r="C55" s="86"/>
      <c r="D55" s="86"/>
      <c r="E55" s="86"/>
      <c r="F55" s="86"/>
      <c r="G55" s="86"/>
      <c r="H55" s="68"/>
      <c r="I55" s="68"/>
      <c r="J55" s="68"/>
      <c r="K55" s="68"/>
      <c r="L55" s="68"/>
      <c r="M55" s="68"/>
    </row>
    <row r="56" spans="1:40" s="60" customFormat="1" ht="15" customHeight="1" x14ac:dyDescent="0.4">
      <c r="A56" s="60" t="s">
        <v>122</v>
      </c>
      <c r="B56" s="86"/>
      <c r="C56" s="86"/>
      <c r="D56" s="86"/>
      <c r="E56" s="86"/>
      <c r="F56" s="86"/>
      <c r="G56" s="86"/>
      <c r="H56" s="68"/>
      <c r="I56" s="68"/>
      <c r="J56" s="68"/>
      <c r="K56" s="68"/>
      <c r="L56" s="68"/>
      <c r="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29">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F11" sqref="F11:AJ23"/>
    </sheetView>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205</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x14ac:dyDescent="0.4">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x14ac:dyDescent="0.4">
      <c r="A40" s="292" t="s">
        <v>196</v>
      </c>
      <c r="B40" s="292"/>
      <c r="C40" s="292"/>
      <c r="D40" s="111">
        <v>80</v>
      </c>
      <c r="E40" s="111">
        <v>80</v>
      </c>
      <c r="F40" s="308">
        <v>81</v>
      </c>
      <c r="G40" s="308"/>
      <c r="H40" s="308"/>
      <c r="I40" s="274">
        <f>SUM(D40:F40)</f>
        <v>241</v>
      </c>
      <c r="J40" s="274"/>
      <c r="K40" s="274"/>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x14ac:dyDescent="0.4">
      <c r="A41" s="327"/>
      <c r="B41" s="327"/>
      <c r="C41" s="327"/>
      <c r="D41" s="67"/>
      <c r="E41" s="67"/>
      <c r="F41" s="67"/>
      <c r="G41" s="67"/>
      <c r="H41" s="67"/>
      <c r="I41" s="67" t="s">
        <v>204</v>
      </c>
      <c r="J41" s="67"/>
      <c r="K41" s="67"/>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x14ac:dyDescent="0.4">
      <c r="A42" s="343"/>
      <c r="B42" s="343"/>
      <c r="C42" s="343"/>
      <c r="D42" s="67"/>
      <c r="E42" s="67"/>
      <c r="F42" s="343"/>
      <c r="G42" s="343"/>
      <c r="H42" s="343"/>
      <c r="I42" s="274">
        <f>I40/3</f>
        <v>80.333333333333329</v>
      </c>
      <c r="J42" s="274"/>
      <c r="K42" s="274"/>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ROUNDUP(AH42/40,0)</f>
        <v>3</v>
      </c>
      <c r="AL42" s="291"/>
      <c r="AM42" s="274"/>
      <c r="AN42" s="274"/>
    </row>
    <row r="43" spans="1:40" ht="18" customHeight="1" x14ac:dyDescent="0.4">
      <c r="B43" s="62"/>
      <c r="I43" s="343"/>
      <c r="J43" s="343"/>
      <c r="K43" s="343"/>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02" t="str">
        <f>IF(VLOOKUP($AK$1,選択肢!$A$1:$J$32,C51,FALSE)=0,"-",VLOOKUP($AK$1,選択肢!$A$1:$J$32,C51,FALSE))</f>
        <v>管理者</v>
      </c>
      <c r="D46" s="303"/>
      <c r="E46" s="301" t="str">
        <f>IF(VLOOKUP($AK$1,選択肢!$A$1:$J$32,E51,FALSE)=0,"-",VLOOKUP($AK$1,選択肢!$A$1:$J$32,E51,FALSE))</f>
        <v>サービス提供責任者</v>
      </c>
      <c r="F46" s="301"/>
      <c r="G46" s="301"/>
      <c r="H46" s="301"/>
      <c r="I46" s="302" t="str">
        <f>IF(VLOOKUP($AK$1,選択肢!$A$1:$J$32,I51,FALSE)=0,"-",VLOOKUP($AK$1,選択肢!$A$1:$J$32,I51,FALSE))</f>
        <v>従業者</v>
      </c>
      <c r="J46" s="303"/>
      <c r="K46" s="303"/>
      <c r="L46" s="303"/>
      <c r="M46" s="303"/>
      <c r="N46" s="304"/>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62"/>
    </row>
    <row r="47" spans="1:40" ht="18" customHeight="1" x14ac:dyDescent="0.4">
      <c r="A47" s="62"/>
      <c r="B47" s="67"/>
      <c r="C47" s="102" t="s">
        <v>190</v>
      </c>
      <c r="D47" s="102" t="s">
        <v>191</v>
      </c>
      <c r="E47" s="101" t="s">
        <v>190</v>
      </c>
      <c r="F47" s="300" t="s">
        <v>191</v>
      </c>
      <c r="G47" s="300"/>
      <c r="H47" s="300"/>
      <c r="I47" s="296" t="s">
        <v>190</v>
      </c>
      <c r="J47" s="297"/>
      <c r="K47" s="298"/>
      <c r="L47" s="296" t="s">
        <v>191</v>
      </c>
      <c r="M47" s="297"/>
      <c r="N47" s="298"/>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129"/>
      <c r="AM47" s="129"/>
      <c r="AN47" s="62"/>
    </row>
    <row r="48" spans="1:40" ht="18" customHeight="1" x14ac:dyDescent="0.4">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x14ac:dyDescent="0.4">
      <c r="A49" s="62"/>
      <c r="B49" s="82" t="s">
        <v>193</v>
      </c>
      <c r="C49" s="113"/>
      <c r="D49" s="113"/>
      <c r="E49" s="101">
        <f>COUNTIFS($B$11:$B$30,E$46,$C$11:$C$30,"C",$E$11:$E$30,"*")</f>
        <v>1</v>
      </c>
      <c r="F49" s="296">
        <f>COUNTIFS($B$11:$B$30,E$46,$C$11:$C$30,"D",$E$11:$E$30,"*")</f>
        <v>0</v>
      </c>
      <c r="G49" s="297"/>
      <c r="H49" s="298"/>
      <c r="I49" s="296">
        <f>COUNTIFS($B$11:$B$30,I$46,$C$11:$C$30,"C",$E$11:$E$30,"*")</f>
        <v>2</v>
      </c>
      <c r="J49" s="297"/>
      <c r="K49" s="298"/>
      <c r="L49" s="296">
        <f>COUNTIFS($B$11:$B$30,I$46,$C$11:$C$30,"D",$E$11:$E$30,"*")</f>
        <v>5</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x14ac:dyDescent="0.4">
      <c r="A50" s="62"/>
      <c r="B50" s="82" t="s">
        <v>194</v>
      </c>
      <c r="C50" s="294"/>
      <c r="D50" s="295"/>
      <c r="E50" s="296">
        <f>IF($AK$3="４週",SUMIFS($AK$11:$AK$30,$B$11:$B$30,E46)/4/$AH$5,IF($AK$3="歴月",SUMIFS($AK$11:$AK$30,$B$11:$B$30,E46)/$AL$5,"記載する期間を選択してください"))</f>
        <v>0</v>
      </c>
      <c r="F50" s="297"/>
      <c r="G50" s="297"/>
      <c r="H50" s="298"/>
      <c r="I50" s="296">
        <f>IF($AK$3="４週",SUMIFS($AK$11:$AK$30,$B$11:$B$30,I46)/4/$AH$5,IF($AK$3="歴月",SUMIFS($AK$11:$AK$30,$B$11:$B$30,I46)/$AL$5,"記載する期間を選択してください"))</f>
        <v>0</v>
      </c>
      <c r="J50" s="297"/>
      <c r="K50" s="297"/>
      <c r="L50" s="297"/>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row>
    <row r="54" spans="1:40" s="60" customFormat="1" ht="15" customHeight="1" x14ac:dyDescent="0.4">
      <c r="A54" s="60" t="s">
        <v>120</v>
      </c>
      <c r="B54" s="86"/>
      <c r="C54" s="86"/>
      <c r="D54" s="86"/>
      <c r="E54" s="86"/>
      <c r="F54" s="86"/>
      <c r="G54" s="86"/>
      <c r="H54" s="68"/>
      <c r="I54" s="68"/>
      <c r="J54" s="68"/>
      <c r="K54" s="68"/>
      <c r="L54" s="68"/>
      <c r="M54" s="68"/>
    </row>
    <row r="55" spans="1:40" s="60" customFormat="1" ht="15" customHeight="1" x14ac:dyDescent="0.4">
      <c r="A55" s="60" t="s">
        <v>121</v>
      </c>
      <c r="B55" s="86"/>
      <c r="C55" s="86"/>
      <c r="D55" s="86"/>
      <c r="E55" s="86"/>
      <c r="F55" s="86"/>
      <c r="G55" s="86"/>
      <c r="H55" s="68"/>
      <c r="I55" s="68"/>
      <c r="J55" s="68"/>
      <c r="K55" s="68"/>
      <c r="L55" s="68"/>
      <c r="M55" s="68"/>
    </row>
    <row r="56" spans="1:40" s="60" customFormat="1" ht="15" customHeight="1" x14ac:dyDescent="0.4">
      <c r="A56" s="60" t="s">
        <v>122</v>
      </c>
      <c r="B56" s="86"/>
      <c r="C56" s="86"/>
      <c r="D56" s="86"/>
      <c r="E56" s="86"/>
      <c r="F56" s="86"/>
      <c r="G56" s="86"/>
      <c r="H56" s="68"/>
      <c r="I56" s="68"/>
      <c r="J56" s="68"/>
      <c r="K56" s="68"/>
      <c r="L56" s="68"/>
      <c r="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4" t="s">
        <v>126</v>
      </c>
      <c r="D59" s="274"/>
      <c r="E59" s="274"/>
      <c r="F59" s="60"/>
      <c r="G59" s="60"/>
    </row>
    <row r="60" spans="1:40" ht="15" customHeight="1" x14ac:dyDescent="0.4">
      <c r="A60" s="60"/>
      <c r="B60" s="97" t="s">
        <v>127</v>
      </c>
      <c r="C60" s="275" t="s">
        <v>128</v>
      </c>
      <c r="D60" s="275"/>
      <c r="E60" s="275"/>
      <c r="F60" s="60"/>
      <c r="G60" s="60"/>
    </row>
    <row r="61" spans="1:40" ht="15" customHeight="1" x14ac:dyDescent="0.4">
      <c r="A61" s="60"/>
      <c r="B61" s="97" t="s">
        <v>129</v>
      </c>
      <c r="C61" s="275" t="s">
        <v>130</v>
      </c>
      <c r="D61" s="275"/>
      <c r="E61" s="275"/>
      <c r="F61" s="60"/>
      <c r="G61" s="60"/>
    </row>
    <row r="62" spans="1:40" ht="15" customHeight="1" x14ac:dyDescent="0.4">
      <c r="A62" s="60"/>
      <c r="B62" s="97" t="s">
        <v>131</v>
      </c>
      <c r="C62" s="275" t="s">
        <v>132</v>
      </c>
      <c r="D62" s="275"/>
      <c r="E62" s="275"/>
      <c r="F62" s="60"/>
      <c r="G62" s="60"/>
    </row>
    <row r="63" spans="1:40" ht="15" customHeight="1" x14ac:dyDescent="0.4">
      <c r="A63" s="60"/>
      <c r="B63" s="97" t="s">
        <v>133</v>
      </c>
      <c r="C63" s="275" t="s">
        <v>134</v>
      </c>
      <c r="D63" s="275"/>
      <c r="E63" s="275"/>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30">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F11" sqref="F11:AJ17"/>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206</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x14ac:dyDescent="0.4">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x14ac:dyDescent="0.4">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x14ac:dyDescent="0.4">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x14ac:dyDescent="0.4">
      <c r="A42" s="274" t="s">
        <v>170</v>
      </c>
      <c r="B42" s="274"/>
      <c r="C42" s="274" t="s">
        <v>207</v>
      </c>
      <c r="D42" s="274"/>
      <c r="E42" s="274" t="s">
        <v>209</v>
      </c>
      <c r="F42" s="274"/>
      <c r="G42" s="274"/>
      <c r="H42" s="274"/>
      <c r="I42" s="274" t="s">
        <v>215</v>
      </c>
      <c r="J42" s="274"/>
      <c r="K42" s="274"/>
      <c r="L42" s="274"/>
      <c r="M42" s="274"/>
      <c r="N42" s="274"/>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92" t="s">
        <v>172</v>
      </c>
      <c r="B43" s="292"/>
      <c r="C43" s="349">
        <f>ROUNDDOWN(IF(AL38&lt;=60,1,1+ROUNDUP((AL38-60)/40,0)),1)</f>
        <v>2</v>
      </c>
      <c r="D43" s="349"/>
      <c r="E43" s="349">
        <f>ROUNDDOWN(AL38/2,1)</f>
        <v>35</v>
      </c>
      <c r="F43" s="349"/>
      <c r="G43" s="349"/>
      <c r="H43" s="349"/>
      <c r="I43" s="349">
        <f>ROUNDDOWN(AL38/4,1)</f>
        <v>17.5</v>
      </c>
      <c r="J43" s="349"/>
      <c r="K43" s="349"/>
      <c r="L43" s="349"/>
      <c r="M43" s="349"/>
      <c r="N43" s="34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02" t="str">
        <f>IF(VLOOKUP($AK$1,選択肢!$A$1:$J$32,C50,FALSE)=0,"-",VLOOKUP($AK$1,選択肢!$A$1:$J$32,C50,FALSE))</f>
        <v>管理者</v>
      </c>
      <c r="D45" s="303"/>
      <c r="E45" s="301" t="str">
        <f>IF(VLOOKUP($AK$1,選択肢!$A$1:$J$32,E50,FALSE)=0,"-",VLOOKUP($AK$1,選択肢!$A$1:$J$32,E50,FALSE))</f>
        <v>サービス管理責任者</v>
      </c>
      <c r="F45" s="301"/>
      <c r="G45" s="301"/>
      <c r="H45" s="301"/>
      <c r="I45" s="302" t="str">
        <f>IF(VLOOKUP($AK$1,選択肢!$A$1:$J$32,I50,FALSE)=0,"-",VLOOKUP($AK$1,選択肢!$A$1:$J$32,I50,FALSE))</f>
        <v>医師</v>
      </c>
      <c r="J45" s="303"/>
      <c r="K45" s="303"/>
      <c r="L45" s="303"/>
      <c r="M45" s="303"/>
      <c r="N45" s="304"/>
      <c r="O45" s="302" t="str">
        <f>IF(VLOOKUP($AK$1,選択肢!$A$1:$J$32,O50,FALSE)=0,"-",VLOOKUP($AK$1,選択肢!$A$1:$J$32,O50,FALSE))</f>
        <v>看護職員</v>
      </c>
      <c r="P45" s="303"/>
      <c r="Q45" s="303"/>
      <c r="R45" s="303"/>
      <c r="S45" s="303"/>
      <c r="T45" s="304"/>
      <c r="U45" s="302" t="str">
        <f>IF(VLOOKUP($AK$1,選択肢!$A$1:$J$32,U50,FALSE)=0,"-",VLOOKUP($AK$1,選択肢!$A$1:$J$32,U50,FALSE))</f>
        <v>生活支援員</v>
      </c>
      <c r="V45" s="303"/>
      <c r="W45" s="303"/>
      <c r="X45" s="303"/>
      <c r="Y45" s="303"/>
      <c r="Z45" s="304"/>
      <c r="AA45" s="302" t="str">
        <f>IF(VLOOKUP($AK$1,選択肢!$A$1:$J$32,AA50,FALSE)=0,"-",VLOOKUP($AK$1,選択肢!$A$1:$J$32,AA50,FALSE))</f>
        <v>-</v>
      </c>
      <c r="AB45" s="303"/>
      <c r="AC45" s="303"/>
      <c r="AD45" s="303"/>
      <c r="AE45" s="303"/>
      <c r="AF45" s="304"/>
      <c r="AG45" s="301" t="str">
        <f>IF(VLOOKUP($AK$1,選択肢!$A$1:$J$32,AG50,FALSE)=0,"-",VLOOKUP($AK$1,選択肢!$A$1:$J$32,AG50,FALSE))</f>
        <v>-</v>
      </c>
      <c r="AH45" s="301"/>
      <c r="AI45" s="301"/>
      <c r="AJ45" s="301"/>
      <c r="AK45" s="301"/>
      <c r="AL45" s="301" t="str">
        <f>IF(VLOOKUP($AK$1,選択肢!$A$1:$J$32,AL50,FALSE)=0,"-",VLOOKUP($AK$1,選択肢!$A$1:$J$32,AL50,FALSE))</f>
        <v>-</v>
      </c>
      <c r="AM45" s="301"/>
      <c r="AN45" s="62"/>
    </row>
    <row r="46" spans="1:43" ht="18" customHeight="1" x14ac:dyDescent="0.4">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0</v>
      </c>
      <c r="F48" s="296">
        <f>COUNTIFS($B$11:$B$30,E$45,$C$11:$C$30,"D",$E$11:$E$30,"*")</f>
        <v>0</v>
      </c>
      <c r="G48" s="297"/>
      <c r="H48" s="298"/>
      <c r="I48" s="296">
        <f>COUNTIFS($B$11:$B$30,I$45,$C$11:$C$30,"C",$E$11:$E$30,"*")</f>
        <v>1</v>
      </c>
      <c r="J48" s="297"/>
      <c r="K48" s="298"/>
      <c r="L48" s="296">
        <f>COUNTIFS($B$11:$B$30,I$45,$C$11:$C$30,"D",$E$11:$E$30,"*")</f>
        <v>0</v>
      </c>
      <c r="M48" s="297"/>
      <c r="N48" s="298"/>
      <c r="O48" s="296">
        <f>COUNTIFS($B$11:$B$30,O$45,$C$11:$C$30,"C",$E$11:$E$30,"*")</f>
        <v>0</v>
      </c>
      <c r="P48" s="297"/>
      <c r="Q48" s="298"/>
      <c r="R48" s="296">
        <f>COUNTIFS($B$11:$B$30,O$45,$C$11:$C$30,"D",$E$11:$E$30,"*")</f>
        <v>1</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x14ac:dyDescent="0.4">
      <c r="A49" s="62"/>
      <c r="B49" s="82" t="s">
        <v>194</v>
      </c>
      <c r="C49" s="302">
        <f>IF($AK$3="４週",SUMIFS($AK$11:$AK$30,$B$11:$B$30,C45)/4/$AH$5,IF($AK$3="歴月",SUMIFS($AK$11:$AK$30,$B$11:$B$30,C45)/$AL$5,"記載する期間を選択してください"))</f>
        <v>0</v>
      </c>
      <c r="D49" s="304"/>
      <c r="E49" s="350">
        <f>IF($AK$3="４週",SUMIFS($AK$11:$AK$30,$B$11:$B$30,E45)/4/$AH$5,IF($AK$3="歴月",SUMIFS($AK$11:$AK$30,$B$11:$B$30,E45)/$AL$5,"記載する期間を選択してください"))</f>
        <v>0</v>
      </c>
      <c r="F49" s="351"/>
      <c r="G49" s="351"/>
      <c r="H49" s="352"/>
      <c r="I49" s="302">
        <f>IF($AK$3="４週",SUMIFS($AK$11:$AK$30,$B$11:$B$30,I45)/4/$AH$5,IF($AK$3="歴月",SUMIFS($AK$11:$AK$30,$B$11:$B$30,I45)/$AL$5,"記載する期間を選択してください"))</f>
        <v>0</v>
      </c>
      <c r="J49" s="303"/>
      <c r="K49" s="303"/>
      <c r="L49" s="303"/>
      <c r="M49" s="303"/>
      <c r="N49" s="304"/>
      <c r="O49" s="302">
        <f>IF($AK$3="４週",SUMIFS($AK$11:$AK$30,$B$11:$B$30,O45)/4/$AH$5,IF($AK$3="歴月",SUMIFS($AK$11:$AK$30,$B$11:$B$30,O45)/$AL$5,"記載する期間を選択してください"))</f>
        <v>0</v>
      </c>
      <c r="P49" s="303"/>
      <c r="Q49" s="303"/>
      <c r="R49" s="303"/>
      <c r="S49" s="303"/>
      <c r="T49" s="304"/>
      <c r="U49" s="302">
        <f>IF($AK$3="４週",SUMIFS($AK$11:$AK$30,$B$11:$B$30,U45)/4/$AH$5,IF($AK$3="歴月",SUMIFS($AK$11:$AK$30,$B$11:$B$30,U45)/$AL$5,"記載する期間を選択してください"))</f>
        <v>0</v>
      </c>
      <c r="V49" s="303"/>
      <c r="W49" s="303"/>
      <c r="X49" s="303"/>
      <c r="Y49" s="303"/>
      <c r="Z49" s="304"/>
      <c r="AA49" s="302">
        <f>IF($AK$3="４週",SUMIFS($AK$11:$AK$30,$B$11:$B$30,AA45)/4/$AH$5,IF($AK$3="歴月",SUMIFS($AK$11:$AK$30,$B$11:$B$30,AA45)/$AL$5,"記載する期間を選択してください"))</f>
        <v>0</v>
      </c>
      <c r="AB49" s="303"/>
      <c r="AC49" s="303"/>
      <c r="AD49" s="303"/>
      <c r="AE49" s="303"/>
      <c r="AF49" s="304"/>
      <c r="AG49" s="302">
        <f>IF($AK$3="４週",SUMIFS($AK$11:$AK$30,$B$11:$B$30,AG45)/4/$AH$5,IF($AK$3="歴月",SUMIFS($AK$11:$AK$30,$B$11:$B$30,AG45)/$AL$5,"記載する期間を選択してください"))</f>
        <v>0</v>
      </c>
      <c r="AH49" s="303"/>
      <c r="AI49" s="303"/>
      <c r="AJ49" s="303"/>
      <c r="AK49" s="304"/>
      <c r="AL49" s="302">
        <f>IF($AK$3="４週",SUMIFS($AK$11:$AK$30,$B$11:$B$30,AL45)/4/$AH$5,IF($AK$3="歴月",SUMIFS($AK$11:$AK$30,$B$11:$B$30,AL45)/$AL$5,"記載する期間を選択してください"))</f>
        <v>0</v>
      </c>
      <c r="AM49" s="304"/>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4" t="s">
        <v>126</v>
      </c>
      <c r="D58" s="274"/>
      <c r="E58" s="274"/>
      <c r="F58" s="60"/>
      <c r="G58" s="60"/>
    </row>
    <row r="59" spans="1:40" ht="15" customHeight="1" x14ac:dyDescent="0.4">
      <c r="A59" s="60"/>
      <c r="B59" s="97" t="s">
        <v>127</v>
      </c>
      <c r="C59" s="275" t="s">
        <v>128</v>
      </c>
      <c r="D59" s="275"/>
      <c r="E59" s="275"/>
      <c r="F59" s="60"/>
      <c r="G59" s="60"/>
    </row>
    <row r="60" spans="1:40" ht="15" customHeight="1" x14ac:dyDescent="0.4">
      <c r="A60" s="60"/>
      <c r="B60" s="97" t="s">
        <v>129</v>
      </c>
      <c r="C60" s="275" t="s">
        <v>130</v>
      </c>
      <c r="D60" s="275"/>
      <c r="E60" s="275"/>
      <c r="F60" s="60"/>
      <c r="G60" s="60"/>
    </row>
    <row r="61" spans="1:40" ht="15" customHeight="1" x14ac:dyDescent="0.4">
      <c r="A61" s="60"/>
      <c r="B61" s="97" t="s">
        <v>131</v>
      </c>
      <c r="C61" s="275" t="s">
        <v>132</v>
      </c>
      <c r="D61" s="275"/>
      <c r="E61" s="275"/>
      <c r="F61" s="60"/>
      <c r="G61" s="60"/>
    </row>
    <row r="62" spans="1:40" ht="15" customHeight="1" x14ac:dyDescent="0.4">
      <c r="A62" s="60"/>
      <c r="B62" s="97" t="s">
        <v>133</v>
      </c>
      <c r="C62" s="275" t="s">
        <v>134</v>
      </c>
      <c r="D62" s="275"/>
      <c r="E62" s="275"/>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139</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46">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election activeCell="F16" sqref="F11:AJ16"/>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217</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t="s">
        <v>207</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x14ac:dyDescent="0.4">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s="82" t="s">
        <v>218</v>
      </c>
      <c r="AN37"/>
      <c r="AO37"/>
      <c r="AP37"/>
      <c r="AQ37"/>
    </row>
    <row r="38" spans="1:43" ht="18" customHeight="1" x14ac:dyDescent="0.4">
      <c r="A38" s="348" t="s">
        <v>219</v>
      </c>
      <c r="B38" s="348"/>
      <c r="C38" s="348"/>
      <c r="D38" s="72">
        <f>SUM(D39:D43)</f>
        <v>4500</v>
      </c>
      <c r="E38" s="72">
        <f>SUM(E39:E43)</f>
        <v>4215</v>
      </c>
      <c r="F38" s="349">
        <f>SUM(F39:H43)</f>
        <v>4500</v>
      </c>
      <c r="G38" s="349"/>
      <c r="H38" s="349"/>
      <c r="I38" s="349">
        <f>SUM(I39:K43)</f>
        <v>4725</v>
      </c>
      <c r="J38" s="349"/>
      <c r="K38" s="349"/>
      <c r="L38" s="349">
        <f>SUM(L39:N43)</f>
        <v>4725</v>
      </c>
      <c r="M38" s="349"/>
      <c r="N38" s="349"/>
      <c r="O38" s="349">
        <f>SUM(O39:Q43)</f>
        <v>4275</v>
      </c>
      <c r="P38" s="349"/>
      <c r="Q38" s="349"/>
      <c r="R38" s="349">
        <f>SUM(R39:T43)</f>
        <v>4500</v>
      </c>
      <c r="S38" s="349"/>
      <c r="T38" s="349"/>
      <c r="U38" s="349">
        <f>SUM(U39:W43)</f>
        <v>4500</v>
      </c>
      <c r="V38" s="349"/>
      <c r="W38" s="349"/>
      <c r="X38" s="349">
        <f>SUM(X39:Z43)</f>
        <v>4275</v>
      </c>
      <c r="Y38" s="349"/>
      <c r="Z38" s="349"/>
      <c r="AA38" s="349">
        <f>SUM(AA39:AC43)</f>
        <v>4275</v>
      </c>
      <c r="AB38" s="349"/>
      <c r="AC38" s="349"/>
      <c r="AD38" s="349">
        <f>SUM(AD39:AF43)</f>
        <v>4275</v>
      </c>
      <c r="AE38" s="349"/>
      <c r="AF38" s="349"/>
      <c r="AG38" s="349">
        <f>SUM(AG39:AI43)</f>
        <v>2500</v>
      </c>
      <c r="AH38" s="349"/>
      <c r="AI38" s="349"/>
      <c r="AJ38" s="275">
        <f t="shared" ref="AJ38:AJ43" si="3">SUM(D38:AI38)</f>
        <v>51265</v>
      </c>
      <c r="AK38" s="275"/>
      <c r="AL38" s="346">
        <f>ROUNDUP(((AJ38-AJ44-AJ45)+AJ44*0.5+AJ45*0.75)/AJ46,1)</f>
        <v>208.6</v>
      </c>
      <c r="AM38" s="346">
        <f>ROUND((2*AJ39+3*AJ40+4*AJ41+5*AJ42+6*AJ43)/AJ38,1)</f>
        <v>4.3</v>
      </c>
      <c r="AN38"/>
      <c r="AO38"/>
      <c r="AP38"/>
      <c r="AQ38"/>
    </row>
    <row r="39" spans="1:43" ht="18" customHeight="1" x14ac:dyDescent="0.4">
      <c r="A39" s="322" t="s">
        <v>220</v>
      </c>
      <c r="B39" s="323"/>
      <c r="C39" s="324"/>
      <c r="D39" s="69">
        <v>100</v>
      </c>
      <c r="E39" s="69">
        <v>95</v>
      </c>
      <c r="F39" s="345">
        <v>100</v>
      </c>
      <c r="G39" s="345"/>
      <c r="H39" s="345"/>
      <c r="I39" s="345">
        <v>105</v>
      </c>
      <c r="J39" s="345"/>
      <c r="K39" s="345"/>
      <c r="L39" s="345">
        <v>105</v>
      </c>
      <c r="M39" s="345"/>
      <c r="N39" s="345"/>
      <c r="O39" s="345">
        <v>95</v>
      </c>
      <c r="P39" s="345"/>
      <c r="Q39" s="345"/>
      <c r="R39" s="345">
        <v>100</v>
      </c>
      <c r="S39" s="345"/>
      <c r="T39" s="345"/>
      <c r="U39" s="345">
        <v>100</v>
      </c>
      <c r="V39" s="345"/>
      <c r="W39" s="345"/>
      <c r="X39" s="345">
        <v>95</v>
      </c>
      <c r="Y39" s="345"/>
      <c r="Z39" s="345"/>
      <c r="AA39" s="345">
        <v>95</v>
      </c>
      <c r="AB39" s="345"/>
      <c r="AC39" s="345"/>
      <c r="AD39" s="345">
        <v>95</v>
      </c>
      <c r="AE39" s="345"/>
      <c r="AF39" s="345"/>
      <c r="AG39" s="345">
        <v>100</v>
      </c>
      <c r="AH39" s="345"/>
      <c r="AI39" s="345"/>
      <c r="AJ39" s="275">
        <f t="shared" si="3"/>
        <v>1185</v>
      </c>
      <c r="AK39" s="275"/>
      <c r="AL39" s="355"/>
      <c r="AM39" s="355"/>
      <c r="AN39"/>
      <c r="AO39"/>
      <c r="AP39"/>
      <c r="AQ39"/>
    </row>
    <row r="40" spans="1:43" ht="18" customHeight="1" x14ac:dyDescent="0.4">
      <c r="A40" s="322" t="s">
        <v>221</v>
      </c>
      <c r="B40" s="323"/>
      <c r="C40" s="324"/>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 t="shared" si="3"/>
        <v>1185</v>
      </c>
      <c r="AK40" s="275"/>
      <c r="AL40" s="355"/>
      <c r="AM40" s="355"/>
      <c r="AN40"/>
      <c r="AO40"/>
      <c r="AP40"/>
      <c r="AQ40"/>
    </row>
    <row r="41" spans="1:43" ht="18" customHeight="1" x14ac:dyDescent="0.4">
      <c r="A41" s="322" t="s">
        <v>222</v>
      </c>
      <c r="B41" s="323"/>
      <c r="C41" s="324"/>
      <c r="D41" s="69">
        <v>2800</v>
      </c>
      <c r="E41" s="69">
        <v>2620</v>
      </c>
      <c r="F41" s="345">
        <v>2800</v>
      </c>
      <c r="G41" s="345"/>
      <c r="H41" s="345"/>
      <c r="I41" s="345">
        <v>2940</v>
      </c>
      <c r="J41" s="345"/>
      <c r="K41" s="345"/>
      <c r="L41" s="345">
        <v>2940</v>
      </c>
      <c r="M41" s="345"/>
      <c r="N41" s="345"/>
      <c r="O41" s="345">
        <v>2660</v>
      </c>
      <c r="P41" s="345"/>
      <c r="Q41" s="345"/>
      <c r="R41" s="345">
        <v>2800</v>
      </c>
      <c r="S41" s="345"/>
      <c r="T41" s="345"/>
      <c r="U41" s="345">
        <v>2800</v>
      </c>
      <c r="V41" s="345"/>
      <c r="W41" s="345"/>
      <c r="X41" s="345">
        <v>2660</v>
      </c>
      <c r="Y41" s="345"/>
      <c r="Z41" s="345"/>
      <c r="AA41" s="345">
        <v>2660</v>
      </c>
      <c r="AB41" s="345"/>
      <c r="AC41" s="345"/>
      <c r="AD41" s="345">
        <v>2660</v>
      </c>
      <c r="AE41" s="345"/>
      <c r="AF41" s="345"/>
      <c r="AG41" s="345">
        <v>800</v>
      </c>
      <c r="AH41" s="345"/>
      <c r="AI41" s="345"/>
      <c r="AJ41" s="275">
        <f t="shared" si="3"/>
        <v>31140</v>
      </c>
      <c r="AK41" s="275"/>
      <c r="AL41" s="355"/>
      <c r="AM41" s="355"/>
      <c r="AN41"/>
      <c r="AO41"/>
      <c r="AP41"/>
      <c r="AQ41"/>
    </row>
    <row r="42" spans="1:43" ht="18" customHeight="1" x14ac:dyDescent="0.4">
      <c r="A42" s="322" t="s">
        <v>223</v>
      </c>
      <c r="B42" s="323"/>
      <c r="C42" s="324"/>
      <c r="D42" s="69">
        <v>1400</v>
      </c>
      <c r="E42" s="69">
        <v>1310</v>
      </c>
      <c r="F42" s="345">
        <v>1400</v>
      </c>
      <c r="G42" s="345"/>
      <c r="H42" s="345"/>
      <c r="I42" s="345">
        <v>1470</v>
      </c>
      <c r="J42" s="345"/>
      <c r="K42" s="345"/>
      <c r="L42" s="345">
        <v>1470</v>
      </c>
      <c r="M42" s="345"/>
      <c r="N42" s="345"/>
      <c r="O42" s="345">
        <v>1330</v>
      </c>
      <c r="P42" s="345"/>
      <c r="Q42" s="345"/>
      <c r="R42" s="345">
        <v>1400</v>
      </c>
      <c r="S42" s="345"/>
      <c r="T42" s="345"/>
      <c r="U42" s="345">
        <v>1400</v>
      </c>
      <c r="V42" s="345"/>
      <c r="W42" s="345"/>
      <c r="X42" s="345">
        <v>1330</v>
      </c>
      <c r="Y42" s="345"/>
      <c r="Z42" s="345"/>
      <c r="AA42" s="345">
        <v>1330</v>
      </c>
      <c r="AB42" s="345"/>
      <c r="AC42" s="345"/>
      <c r="AD42" s="345">
        <v>1330</v>
      </c>
      <c r="AE42" s="345"/>
      <c r="AF42" s="345"/>
      <c r="AG42" s="345">
        <v>1400</v>
      </c>
      <c r="AH42" s="345"/>
      <c r="AI42" s="345"/>
      <c r="AJ42" s="275">
        <f t="shared" si="3"/>
        <v>16570</v>
      </c>
      <c r="AK42" s="275"/>
      <c r="AL42" s="355"/>
      <c r="AM42" s="355"/>
      <c r="AN42"/>
      <c r="AO42"/>
      <c r="AP42"/>
      <c r="AQ42"/>
    </row>
    <row r="43" spans="1:43" ht="18" customHeight="1" x14ac:dyDescent="0.4">
      <c r="A43" s="322" t="s">
        <v>224</v>
      </c>
      <c r="B43" s="323"/>
      <c r="C43" s="324"/>
      <c r="D43" s="69">
        <v>100</v>
      </c>
      <c r="E43" s="69">
        <v>95</v>
      </c>
      <c r="F43" s="345">
        <v>100</v>
      </c>
      <c r="G43" s="345"/>
      <c r="H43" s="345"/>
      <c r="I43" s="345">
        <v>105</v>
      </c>
      <c r="J43" s="345"/>
      <c r="K43" s="345"/>
      <c r="L43" s="345">
        <v>105</v>
      </c>
      <c r="M43" s="345"/>
      <c r="N43" s="345"/>
      <c r="O43" s="345">
        <v>95</v>
      </c>
      <c r="P43" s="345"/>
      <c r="Q43" s="345"/>
      <c r="R43" s="345">
        <v>100</v>
      </c>
      <c r="S43" s="345"/>
      <c r="T43" s="345"/>
      <c r="U43" s="345">
        <v>100</v>
      </c>
      <c r="V43" s="345"/>
      <c r="W43" s="345"/>
      <c r="X43" s="345">
        <v>95</v>
      </c>
      <c r="Y43" s="345"/>
      <c r="Z43" s="345"/>
      <c r="AA43" s="345">
        <v>95</v>
      </c>
      <c r="AB43" s="345"/>
      <c r="AC43" s="345"/>
      <c r="AD43" s="345">
        <v>95</v>
      </c>
      <c r="AE43" s="345"/>
      <c r="AF43" s="345"/>
      <c r="AG43" s="345">
        <v>100</v>
      </c>
      <c r="AH43" s="345"/>
      <c r="AI43" s="345"/>
      <c r="AJ43" s="275">
        <f t="shared" si="3"/>
        <v>1185</v>
      </c>
      <c r="AK43" s="275"/>
      <c r="AL43" s="355"/>
      <c r="AM43" s="355"/>
      <c r="AN43"/>
      <c r="AO43"/>
      <c r="AP43"/>
      <c r="AQ43"/>
    </row>
    <row r="44" spans="1:43" ht="18" customHeight="1" x14ac:dyDescent="0.4">
      <c r="A44" s="120"/>
      <c r="B44" s="127" t="s">
        <v>225</v>
      </c>
      <c r="C44" s="122"/>
      <c r="D44" s="69">
        <v>100</v>
      </c>
      <c r="E44" s="69">
        <v>95</v>
      </c>
      <c r="F44" s="345">
        <v>100</v>
      </c>
      <c r="G44" s="345"/>
      <c r="H44" s="345"/>
      <c r="I44" s="345">
        <v>105</v>
      </c>
      <c r="J44" s="345"/>
      <c r="K44" s="345"/>
      <c r="L44" s="345">
        <v>105</v>
      </c>
      <c r="M44" s="345"/>
      <c r="N44" s="345"/>
      <c r="O44" s="345">
        <v>95</v>
      </c>
      <c r="P44" s="345"/>
      <c r="Q44" s="345"/>
      <c r="R44" s="345">
        <v>100</v>
      </c>
      <c r="S44" s="345"/>
      <c r="T44" s="345"/>
      <c r="U44" s="345">
        <v>100</v>
      </c>
      <c r="V44" s="345"/>
      <c r="W44" s="345"/>
      <c r="X44" s="345">
        <v>95</v>
      </c>
      <c r="Y44" s="345"/>
      <c r="Z44" s="345"/>
      <c r="AA44" s="345">
        <v>95</v>
      </c>
      <c r="AB44" s="345"/>
      <c r="AC44" s="345"/>
      <c r="AD44" s="345">
        <v>95</v>
      </c>
      <c r="AE44" s="345"/>
      <c r="AF44" s="345"/>
      <c r="AG44" s="345">
        <v>2000</v>
      </c>
      <c r="AH44" s="345"/>
      <c r="AI44" s="345"/>
      <c r="AJ44" s="275">
        <f t="shared" ref="AJ44:AJ45" si="4">SUM(D44:AI44)</f>
        <v>3085</v>
      </c>
      <c r="AK44" s="275"/>
      <c r="AL44" s="355"/>
      <c r="AM44" s="355"/>
      <c r="AN44"/>
      <c r="AO44"/>
      <c r="AP44"/>
      <c r="AQ44"/>
    </row>
    <row r="45" spans="1:43" ht="18" customHeight="1" x14ac:dyDescent="0.4">
      <c r="A45" s="120"/>
      <c r="B45" s="353" t="s">
        <v>226</v>
      </c>
      <c r="C45" s="354"/>
      <c r="D45" s="69">
        <v>100</v>
      </c>
      <c r="E45" s="69">
        <v>95</v>
      </c>
      <c r="F45" s="345">
        <v>100</v>
      </c>
      <c r="G45" s="345"/>
      <c r="H45" s="345"/>
      <c r="I45" s="345">
        <v>105</v>
      </c>
      <c r="J45" s="345"/>
      <c r="K45" s="345"/>
      <c r="L45" s="345">
        <v>105</v>
      </c>
      <c r="M45" s="345"/>
      <c r="N45" s="345"/>
      <c r="O45" s="345">
        <v>95</v>
      </c>
      <c r="P45" s="345"/>
      <c r="Q45" s="345"/>
      <c r="R45" s="345">
        <v>100</v>
      </c>
      <c r="S45" s="345"/>
      <c r="T45" s="345"/>
      <c r="U45" s="345">
        <v>100</v>
      </c>
      <c r="V45" s="345"/>
      <c r="W45" s="345"/>
      <c r="X45" s="345">
        <v>95</v>
      </c>
      <c r="Y45" s="345"/>
      <c r="Z45" s="345"/>
      <c r="AA45" s="345">
        <v>95</v>
      </c>
      <c r="AB45" s="345"/>
      <c r="AC45" s="345"/>
      <c r="AD45" s="345">
        <v>95</v>
      </c>
      <c r="AE45" s="345"/>
      <c r="AF45" s="345"/>
      <c r="AG45" s="345">
        <v>100</v>
      </c>
      <c r="AH45" s="345"/>
      <c r="AI45" s="345"/>
      <c r="AJ45" s="275">
        <f t="shared" si="4"/>
        <v>1185</v>
      </c>
      <c r="AK45" s="275"/>
      <c r="AL45" s="355"/>
      <c r="AM45" s="355"/>
      <c r="AN45"/>
      <c r="AO45"/>
      <c r="AP45"/>
      <c r="AQ45"/>
    </row>
    <row r="46" spans="1:43" ht="18" customHeight="1" x14ac:dyDescent="0.4">
      <c r="A46" s="348" t="s">
        <v>214</v>
      </c>
      <c r="B46" s="348"/>
      <c r="C46" s="348"/>
      <c r="D46" s="69">
        <v>20</v>
      </c>
      <c r="E46" s="69">
        <v>19</v>
      </c>
      <c r="F46" s="345">
        <v>20</v>
      </c>
      <c r="G46" s="345"/>
      <c r="H46" s="345"/>
      <c r="I46" s="345">
        <v>21</v>
      </c>
      <c r="J46" s="345"/>
      <c r="K46" s="345"/>
      <c r="L46" s="345">
        <v>21</v>
      </c>
      <c r="M46" s="345"/>
      <c r="N46" s="345"/>
      <c r="O46" s="345">
        <v>19</v>
      </c>
      <c r="P46" s="345"/>
      <c r="Q46" s="345"/>
      <c r="R46" s="345">
        <v>20</v>
      </c>
      <c r="S46" s="345"/>
      <c r="T46" s="345"/>
      <c r="U46" s="345">
        <v>20</v>
      </c>
      <c r="V46" s="345"/>
      <c r="W46" s="345"/>
      <c r="X46" s="345">
        <v>19</v>
      </c>
      <c r="Y46" s="345"/>
      <c r="Z46" s="345"/>
      <c r="AA46" s="345">
        <v>19</v>
      </c>
      <c r="AB46" s="345"/>
      <c r="AC46" s="345"/>
      <c r="AD46" s="345">
        <v>19</v>
      </c>
      <c r="AE46" s="345"/>
      <c r="AF46" s="345"/>
      <c r="AG46" s="345">
        <v>20</v>
      </c>
      <c r="AH46" s="345"/>
      <c r="AI46" s="345"/>
      <c r="AJ46" s="275">
        <f>+SUM(D46:AI46)</f>
        <v>237</v>
      </c>
      <c r="AK46" s="275"/>
      <c r="AL46" s="347"/>
      <c r="AM46" s="347"/>
      <c r="AN46"/>
      <c r="AO46"/>
      <c r="AP46"/>
      <c r="AQ46"/>
    </row>
    <row r="47" spans="1:43" ht="18" customHeight="1" x14ac:dyDescent="0.4">
      <c r="A47" s="86" t="s">
        <v>227</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4" t="s">
        <v>170</v>
      </c>
      <c r="B50" s="274"/>
      <c r="C50" s="274" t="s">
        <v>207</v>
      </c>
      <c r="D50" s="274"/>
      <c r="E50" s="292" t="s">
        <v>228</v>
      </c>
      <c r="F50" s="292"/>
      <c r="G50" s="292"/>
      <c r="H50" s="292"/>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92" t="s">
        <v>172</v>
      </c>
      <c r="B51" s="292"/>
      <c r="C51" s="349">
        <f>ROUNDDOWN(IF(AL38&lt;=60,1,1+ROUNDUP((AL38-60)/40,0)),1)</f>
        <v>5</v>
      </c>
      <c r="D51" s="349"/>
      <c r="E51" s="349">
        <f>ROUNDDOWN(IF(AM38&lt;4,AL38/6,IF(AM38&lt;5,AL38/5,AL38/3)),1)</f>
        <v>41.7</v>
      </c>
      <c r="F51" s="349"/>
      <c r="G51" s="349"/>
      <c r="H51" s="349"/>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x14ac:dyDescent="0.4">
      <c r="A52" s="68" t="s">
        <v>189</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x14ac:dyDescent="0.4">
      <c r="A53" s="62"/>
      <c r="B53" s="67"/>
      <c r="C53" s="302" t="str">
        <f>IF(VLOOKUP($AK$1,選択肢!$A$1:$J$32,C58,FALSE)=0,"-",VLOOKUP($AK$1,選択肢!$A$1:$J$32,C58,FALSE))</f>
        <v>管理者</v>
      </c>
      <c r="D53" s="303"/>
      <c r="E53" s="301" t="str">
        <f>IF(VLOOKUP($AK$1,選択肢!$A$1:$J$32,E58,FALSE)=0,"-",VLOOKUP($AK$1,選択肢!$A$1:$J$32,E58,FALSE))</f>
        <v>サービス管理責任者</v>
      </c>
      <c r="F53" s="301"/>
      <c r="G53" s="301"/>
      <c r="H53" s="301"/>
      <c r="I53" s="302" t="str">
        <f>IF(VLOOKUP($AK$1,選択肢!$A$1:$J$32,I58,FALSE)=0,"-",VLOOKUP($AK$1,選択肢!$A$1:$J$32,I58,FALSE))</f>
        <v>医師</v>
      </c>
      <c r="J53" s="303"/>
      <c r="K53" s="303"/>
      <c r="L53" s="303"/>
      <c r="M53" s="303"/>
      <c r="N53" s="304"/>
      <c r="O53" s="302" t="str">
        <f>IF(VLOOKUP($AK$1,選択肢!$A$1:$J$32,O58,FALSE)=0,"-",VLOOKUP($AK$1,選択肢!$A$1:$J$32,O58,FALSE))</f>
        <v>看護職員</v>
      </c>
      <c r="P53" s="303"/>
      <c r="Q53" s="303"/>
      <c r="R53" s="303"/>
      <c r="S53" s="303"/>
      <c r="T53" s="304"/>
      <c r="U53" s="302" t="str">
        <f>IF(VLOOKUP($AK$1,選択肢!$A$1:$J$32,U58,FALSE)=0,"-",VLOOKUP($AK$1,選択肢!$A$1:$J$32,U58,FALSE))</f>
        <v>理学療法士</v>
      </c>
      <c r="V53" s="303"/>
      <c r="W53" s="303"/>
      <c r="X53" s="303"/>
      <c r="Y53" s="303"/>
      <c r="Z53" s="304"/>
      <c r="AA53" s="302" t="str">
        <f>IF(VLOOKUP($AK$1,選択肢!$A$1:$J$32,AA58,FALSE)=0,"-",VLOOKUP($AK$1,選択肢!$A$1:$J$32,AA58,FALSE))</f>
        <v>作業療法士</v>
      </c>
      <c r="AB53" s="303"/>
      <c r="AC53" s="303"/>
      <c r="AD53" s="303"/>
      <c r="AE53" s="303"/>
      <c r="AF53" s="304"/>
      <c r="AG53" s="301" t="str">
        <f>IF(VLOOKUP($AK$1,選択肢!$A$1:$J$32,AG58,FALSE)=0,"-",VLOOKUP($AK$1,選択肢!$A$1:$J$32,AG58,FALSE))</f>
        <v>言語聴覚士</v>
      </c>
      <c r="AH53" s="301"/>
      <c r="AI53" s="301"/>
      <c r="AJ53" s="301"/>
      <c r="AK53" s="301"/>
      <c r="AL53" s="301" t="str">
        <f>IF(VLOOKUP($AK$1,選択肢!$A$1:$J$32,AL58,FALSE)=0,"-",VLOOKUP($AK$1,選択肢!$A$1:$J$32,AL58,FALSE))</f>
        <v>生活支援員</v>
      </c>
      <c r="AM53" s="301"/>
      <c r="AN53" s="62"/>
    </row>
    <row r="54" spans="1:40" ht="18" customHeight="1" x14ac:dyDescent="0.4">
      <c r="A54" s="62"/>
      <c r="B54" s="67"/>
      <c r="C54" s="102" t="s">
        <v>190</v>
      </c>
      <c r="D54" s="102" t="s">
        <v>191</v>
      </c>
      <c r="E54" s="101" t="s">
        <v>190</v>
      </c>
      <c r="F54" s="300" t="s">
        <v>191</v>
      </c>
      <c r="G54" s="300"/>
      <c r="H54" s="300"/>
      <c r="I54" s="296" t="s">
        <v>190</v>
      </c>
      <c r="J54" s="297"/>
      <c r="K54" s="298"/>
      <c r="L54" s="296" t="s">
        <v>191</v>
      </c>
      <c r="M54" s="297"/>
      <c r="N54" s="298"/>
      <c r="O54" s="296" t="s">
        <v>190</v>
      </c>
      <c r="P54" s="297"/>
      <c r="Q54" s="298"/>
      <c r="R54" s="296" t="s">
        <v>191</v>
      </c>
      <c r="S54" s="297"/>
      <c r="T54" s="298"/>
      <c r="U54" s="296" t="s">
        <v>190</v>
      </c>
      <c r="V54" s="297"/>
      <c r="W54" s="298"/>
      <c r="X54" s="296" t="s">
        <v>191</v>
      </c>
      <c r="Y54" s="297"/>
      <c r="Z54" s="298"/>
      <c r="AA54" s="296" t="s">
        <v>190</v>
      </c>
      <c r="AB54" s="297"/>
      <c r="AC54" s="298"/>
      <c r="AD54" s="296" t="s">
        <v>191</v>
      </c>
      <c r="AE54" s="297"/>
      <c r="AF54" s="298"/>
      <c r="AG54" s="296" t="s">
        <v>190</v>
      </c>
      <c r="AH54" s="297"/>
      <c r="AI54" s="298"/>
      <c r="AJ54" s="296" t="s">
        <v>191</v>
      </c>
      <c r="AK54" s="298"/>
      <c r="AL54" s="101" t="s">
        <v>27</v>
      </c>
      <c r="AM54" s="101" t="s">
        <v>216</v>
      </c>
      <c r="AN54" s="62"/>
    </row>
    <row r="55" spans="1:40" ht="18" customHeight="1" x14ac:dyDescent="0.4">
      <c r="A55" s="62"/>
      <c r="B55" s="75" t="s">
        <v>192</v>
      </c>
      <c r="C55" s="101">
        <f>COUNTIFS($B$11:$B$30,C$53,$C$11:$C$30,"A",$E$11:$E$30,"*")</f>
        <v>1</v>
      </c>
      <c r="D55" s="101">
        <f>COUNTIFS($B$11:$B$30,C$53,$C$11:$C$30,"B",$E$11:$E$30,"*")</f>
        <v>0</v>
      </c>
      <c r="E55" s="101">
        <f>COUNTIFS($B$11:$B$30,E$53,$C$11:$C$30,"A",$E$11:$E$30,"*")</f>
        <v>0</v>
      </c>
      <c r="F55" s="296">
        <f>COUNTIFS($B$11:$B$30,E$53,$C$11:$C$30,"B",$E$11:$E$30,"*")</f>
        <v>0</v>
      </c>
      <c r="G55" s="297"/>
      <c r="H55" s="298"/>
      <c r="I55" s="296">
        <f>COUNTIFS($B$11:$B$30,I$53,$C$11:$C$30,"A",$E$11:$E$30,"*")</f>
        <v>0</v>
      </c>
      <c r="J55" s="297"/>
      <c r="K55" s="298"/>
      <c r="L55" s="296">
        <f>COUNTIFS($B$11:$B$30,I$53,$C$11:$C$30,"B",$E$11:$E$30,"*")</f>
        <v>0</v>
      </c>
      <c r="M55" s="297"/>
      <c r="N55" s="298"/>
      <c r="O55" s="296">
        <f>COUNTIFS($B$11:$B$30,O$53,$C$11:$C$30,"A",$E$11:$E$30,"*")</f>
        <v>0</v>
      </c>
      <c r="P55" s="297"/>
      <c r="Q55" s="298"/>
      <c r="R55" s="296">
        <f>COUNTIFS($B$11:$B$30,O$53,$C$11:$C$30,"B",$E$11:$E$30,"*")</f>
        <v>0</v>
      </c>
      <c r="S55" s="297"/>
      <c r="T55" s="298"/>
      <c r="U55" s="296">
        <f>COUNTIFS($B$11:$B$30,U$53,$C$11:$C$30,"A",$E$11:$E$30,"*")</f>
        <v>0</v>
      </c>
      <c r="V55" s="297"/>
      <c r="W55" s="298"/>
      <c r="X55" s="296">
        <f>COUNTIFS($B$11:$B$30,U$53,$C$11:$C$30,"B",$E$11:$E$30,"*")</f>
        <v>0</v>
      </c>
      <c r="Y55" s="297"/>
      <c r="Z55" s="298"/>
      <c r="AA55" s="296">
        <f>COUNTIFS($B$11:$B$30,AA$53,$C$11:$C$30,"A",$E$11:$E$30,"*")</f>
        <v>0</v>
      </c>
      <c r="AB55" s="297"/>
      <c r="AC55" s="298"/>
      <c r="AD55" s="296">
        <f>COUNTIFS($B$11:$B$30,AA$53,$C$11:$C$30,"B",$E$11:$E$30,"*")</f>
        <v>0</v>
      </c>
      <c r="AE55" s="297"/>
      <c r="AF55" s="298"/>
      <c r="AG55" s="296">
        <f>COUNTIFS($B$11:$B$30,AG$53,$C$11:$C$30,"A",$E$11:$E$30,"*")</f>
        <v>0</v>
      </c>
      <c r="AH55" s="297"/>
      <c r="AI55" s="298"/>
      <c r="AJ55" s="296">
        <f>COUNTIFS($B$11:$B$30,AG$53,$C$11:$C$30,"B",$E$11:$E$30,"*")</f>
        <v>0</v>
      </c>
      <c r="AK55" s="298"/>
      <c r="AL55" s="101">
        <f>COUNTIFS($B$11:$B$30,AL$53,$C$11:$C$30,"A",$E$11:$E$30,"*")</f>
        <v>0</v>
      </c>
      <c r="AM55" s="101">
        <f>COUNTIFS($B$11:$B$30,AL$53,$C$11:$C$30,"B",$E$11:$E$30,"*")</f>
        <v>0</v>
      </c>
      <c r="AN55" s="62"/>
    </row>
    <row r="56" spans="1:40" ht="18" customHeight="1" x14ac:dyDescent="0.4">
      <c r="A56" s="62"/>
      <c r="B56" s="82" t="s">
        <v>193</v>
      </c>
      <c r="C56" s="101">
        <f>COUNTIFS($B$11:$B$30,C$53,$C$11:$C$30,"C",$E$11:$E$30,"*")</f>
        <v>0</v>
      </c>
      <c r="D56" s="101">
        <f>COUNTIFS($B$11:$B$30,C$53,$C$11:$C$30,"D",$E$11:$E$30,"*")</f>
        <v>0</v>
      </c>
      <c r="E56" s="101">
        <f>COUNTIFS($B$11:$B$30,E$53,$C$11:$C$30,"C",$E$11:$E$30,"*")</f>
        <v>0</v>
      </c>
      <c r="F56" s="296">
        <f>COUNTIFS($B$11:$B$30,E$53,$C$11:$C$30,"D",$E$11:$E$30,"*")</f>
        <v>1</v>
      </c>
      <c r="G56" s="297"/>
      <c r="H56" s="298"/>
      <c r="I56" s="296">
        <f>COUNTIFS($B$11:$B$30,I$53,$C$11:$C$30,"C",$E$11:$E$30,"*")</f>
        <v>1</v>
      </c>
      <c r="J56" s="297"/>
      <c r="K56" s="298"/>
      <c r="L56" s="296">
        <f>COUNTIFS($B$11:$B$30,I$53,$C$11:$C$30,"D",$E$11:$E$30,"*")</f>
        <v>0</v>
      </c>
      <c r="M56" s="297"/>
      <c r="N56" s="298"/>
      <c r="O56" s="296">
        <f>COUNTIFS($B$11:$B$30,O$53,$C$11:$C$30,"C",$E$11:$E$30,"*")</f>
        <v>0</v>
      </c>
      <c r="P56" s="297"/>
      <c r="Q56" s="298"/>
      <c r="R56" s="296">
        <f>COUNTIFS($B$11:$B$30,O$53,$C$11:$C$30,"D",$E$11:$E$30,"*")</f>
        <v>1</v>
      </c>
      <c r="S56" s="297"/>
      <c r="T56" s="298"/>
      <c r="U56" s="296">
        <f>COUNTIFS($B$11:$B$30,U$53,$C$11:$C$30,"C",$E$11:$E$30,"*")</f>
        <v>0</v>
      </c>
      <c r="V56" s="297"/>
      <c r="W56" s="298"/>
      <c r="X56" s="296">
        <f>COUNTIFS($B$11:$B$30,U$53,$C$11:$C$30,"D",$E$11:$E$30,"*")</f>
        <v>0</v>
      </c>
      <c r="Y56" s="297"/>
      <c r="Z56" s="298"/>
      <c r="AA56" s="296">
        <f>COUNTIFS($B$11:$B$30,AA$53,$C$11:$C$30,"C",$E$11:$E$30,"*")</f>
        <v>0</v>
      </c>
      <c r="AB56" s="297"/>
      <c r="AC56" s="298"/>
      <c r="AD56" s="296">
        <f>COUNTIFS($B$11:$B$30,AA$53,$C$11:$C$30,"D",$E$11:$E$30,"*")</f>
        <v>0</v>
      </c>
      <c r="AE56" s="297"/>
      <c r="AF56" s="298"/>
      <c r="AG56" s="296">
        <f>COUNTIFS($B$11:$B$30,AG$53,$C$11:$C$30,"C",$E$11:$E$30,"*")</f>
        <v>0</v>
      </c>
      <c r="AH56" s="297"/>
      <c r="AI56" s="298"/>
      <c r="AJ56" s="296">
        <f>COUNTIFS($B$11:$B$30,AG$53,$C$11:$C$30,"D",$E$11:$E$30,"*")</f>
        <v>0</v>
      </c>
      <c r="AK56" s="298"/>
      <c r="AL56" s="101">
        <f>COUNTIFS($B$11:$B$30,AL$53,$C$11:$C$30,"C",$E$11:$E$30,"*")</f>
        <v>0</v>
      </c>
      <c r="AM56" s="101">
        <f>COUNTIFS($B$11:$B$30,AL$53,$C$11:$C$30,"D",$E$11:$E$30,"*")</f>
        <v>0</v>
      </c>
      <c r="AN56" s="62"/>
    </row>
    <row r="57" spans="1:40" ht="24.95" customHeight="1" x14ac:dyDescent="0.4">
      <c r="A57" s="62"/>
      <c r="B57" s="82" t="s">
        <v>194</v>
      </c>
      <c r="C57" s="302">
        <f>IF($AK$3="４週",SUMIFS($AK$11:$AK$30,$B$11:$B$30,C53)/4/$AH$5,IF($AK$3="歴月",SUMIFS($AK$11:$AK$30,$B$11:$B$30,C53)/$AL$5,"記載する期間を選択してください"))</f>
        <v>0</v>
      </c>
      <c r="D57" s="304"/>
      <c r="E57" s="302">
        <f>IF($AK$3="４週",SUMIFS($AK$11:$AK$30,$B$11:$B$30,E53)/4/$AH$5,IF($AK$3="歴月",SUMIFS($AK$11:$AK$30,$B$11:$B$30,E53)/$AL$5,"記載する期間を選択してください"))</f>
        <v>0</v>
      </c>
      <c r="F57" s="303"/>
      <c r="G57" s="303"/>
      <c r="H57" s="304"/>
      <c r="I57" s="302">
        <f>IF($AK$3="４週",SUMIFS($AK$11:$AK$30,$B$11:$B$30,I53)/4/$AH$5,IF($AK$3="歴月",SUMIFS($AK$11:$AK$30,$B$11:$B$30,I53)/$AL$5,"記載する期間を選択してください"))</f>
        <v>0</v>
      </c>
      <c r="J57" s="303"/>
      <c r="K57" s="303"/>
      <c r="L57" s="303"/>
      <c r="M57" s="303"/>
      <c r="N57" s="304"/>
      <c r="O57" s="302">
        <f>IF($AK$3="４週",SUMIFS($AK$11:$AK$30,$B$11:$B$30,O53)/4/$AH$5,IF($AK$3="歴月",SUMIFS($AK$11:$AK$30,$B$11:$B$30,O53)/$AL$5,"記載する期間を選択してください"))</f>
        <v>0</v>
      </c>
      <c r="P57" s="303"/>
      <c r="Q57" s="303"/>
      <c r="R57" s="303"/>
      <c r="S57" s="303"/>
      <c r="T57" s="304"/>
      <c r="U57" s="302">
        <f>IF($AK$3="４週",SUMIFS($AK$11:$AK$30,$B$11:$B$30,U53)/4/$AH$5,IF($AK$3="歴月",SUMIFS($AK$11:$AK$30,$B$11:$B$30,U53)/$AL$5,"記載する期間を選択してください"))</f>
        <v>0</v>
      </c>
      <c r="V57" s="303"/>
      <c r="W57" s="303"/>
      <c r="X57" s="303"/>
      <c r="Y57" s="303"/>
      <c r="Z57" s="304"/>
      <c r="AA57" s="302">
        <f>IF($AK$3="４週",SUMIFS($AK$11:$AK$30,$B$11:$B$30,AA53)/4/$AH$5,IF($AK$3="歴月",SUMIFS($AK$11:$AK$30,$B$11:$B$30,AA53)/$AL$5,"記載する期間を選択してください"))</f>
        <v>0</v>
      </c>
      <c r="AB57" s="303"/>
      <c r="AC57" s="303"/>
      <c r="AD57" s="303"/>
      <c r="AE57" s="303"/>
      <c r="AF57" s="304"/>
      <c r="AG57" s="302">
        <f>IF($AK$3="４週",SUMIFS($AK$11:$AK$30,$B$11:$B$30,AG53)/4/$AH$5,IF($AK$3="歴月",SUMIFS($AK$11:$AK$30,$B$11:$B$30,AG53)/$AL$5,"記載する期間を選択してください"))</f>
        <v>0</v>
      </c>
      <c r="AH57" s="303"/>
      <c r="AI57" s="303"/>
      <c r="AJ57" s="303"/>
      <c r="AK57" s="304"/>
      <c r="AL57" s="302">
        <f>IF($AK$3="４週",SUMIFS($AK$11:$AK$30,$B$11:$B$30,AL53)/4/$AH$5,IF($AK$3="歴月",SUMIFS($AK$11:$AK$30,$B$11:$B$30,AL53)/$AL$5,"記載する期間を選択してください"))</f>
        <v>0</v>
      </c>
      <c r="AM57" s="304"/>
      <c r="AN57" s="62"/>
    </row>
    <row r="58" spans="1:40" ht="5.0999999999999996" customHeight="1" x14ac:dyDescent="0.4">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x14ac:dyDescent="0.4">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x14ac:dyDescent="0.4">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x14ac:dyDescent="0.4">
      <c r="A64" s="60" t="s">
        <v>123</v>
      </c>
      <c r="B64" s="94"/>
      <c r="C64" s="60"/>
      <c r="D64" s="60"/>
      <c r="E64" s="60"/>
      <c r="F64" s="60"/>
      <c r="G64" s="60"/>
    </row>
    <row r="65" spans="1:7" ht="15" customHeight="1" x14ac:dyDescent="0.4">
      <c r="A65" s="60" t="s">
        <v>124</v>
      </c>
      <c r="B65" s="94"/>
      <c r="C65" s="60"/>
      <c r="D65" s="60"/>
      <c r="E65" s="60"/>
      <c r="F65" s="60"/>
      <c r="G65" s="60"/>
    </row>
    <row r="66" spans="1:7" ht="15" customHeight="1" x14ac:dyDescent="0.4">
      <c r="A66" s="60"/>
      <c r="B66" s="75" t="s">
        <v>125</v>
      </c>
      <c r="C66" s="274" t="s">
        <v>126</v>
      </c>
      <c r="D66" s="274"/>
      <c r="E66" s="274"/>
      <c r="F66" s="60"/>
      <c r="G66" s="60"/>
    </row>
    <row r="67" spans="1:7" ht="15" customHeight="1" x14ac:dyDescent="0.4">
      <c r="A67" s="60"/>
      <c r="B67" s="97" t="s">
        <v>127</v>
      </c>
      <c r="C67" s="275" t="s">
        <v>128</v>
      </c>
      <c r="D67" s="275"/>
      <c r="E67" s="275"/>
      <c r="F67" s="60"/>
      <c r="G67" s="60"/>
    </row>
    <row r="68" spans="1:7" ht="15" customHeight="1" x14ac:dyDescent="0.4">
      <c r="A68" s="60"/>
      <c r="B68" s="97" t="s">
        <v>129</v>
      </c>
      <c r="C68" s="275" t="s">
        <v>130</v>
      </c>
      <c r="D68" s="275"/>
      <c r="E68" s="275"/>
      <c r="F68" s="60"/>
      <c r="G68" s="60"/>
    </row>
    <row r="69" spans="1:7" ht="15" customHeight="1" x14ac:dyDescent="0.4">
      <c r="A69" s="60"/>
      <c r="B69" s="97" t="s">
        <v>131</v>
      </c>
      <c r="C69" s="275" t="s">
        <v>132</v>
      </c>
      <c r="D69" s="275"/>
      <c r="E69" s="275"/>
      <c r="F69" s="60"/>
      <c r="G69" s="60"/>
    </row>
    <row r="70" spans="1:7" ht="15" customHeight="1" x14ac:dyDescent="0.4">
      <c r="A70" s="60"/>
      <c r="B70" s="97" t="s">
        <v>133</v>
      </c>
      <c r="C70" s="275" t="s">
        <v>134</v>
      </c>
      <c r="D70" s="275"/>
      <c r="E70" s="275"/>
      <c r="F70" s="60"/>
      <c r="G70" s="60"/>
    </row>
    <row r="71" spans="1:7" ht="15" customHeight="1" x14ac:dyDescent="0.4">
      <c r="A71" s="60"/>
      <c r="B71" s="60" t="s">
        <v>135</v>
      </c>
      <c r="C71" s="60"/>
      <c r="D71" s="60"/>
      <c r="E71" s="60"/>
      <c r="F71" s="60"/>
      <c r="G71" s="60"/>
    </row>
    <row r="72" spans="1:7" ht="15" customHeight="1" x14ac:dyDescent="0.4">
      <c r="A72" s="60"/>
      <c r="B72" s="60" t="s">
        <v>136</v>
      </c>
      <c r="C72" s="60"/>
      <c r="D72" s="60"/>
      <c r="E72" s="60"/>
      <c r="F72" s="60"/>
      <c r="G72" s="60"/>
    </row>
    <row r="73" spans="1:7" ht="15" customHeight="1" x14ac:dyDescent="0.4">
      <c r="A73" s="60"/>
      <c r="B73" s="60" t="s">
        <v>137</v>
      </c>
      <c r="C73" s="60"/>
      <c r="D73" s="60"/>
      <c r="E73" s="60"/>
      <c r="F73" s="60"/>
      <c r="G73" s="60"/>
    </row>
    <row r="74" spans="1:7" ht="15" customHeight="1" x14ac:dyDescent="0.4">
      <c r="A74" s="60" t="s">
        <v>138</v>
      </c>
      <c r="B74" s="94"/>
      <c r="C74" s="60"/>
      <c r="D74" s="60"/>
      <c r="E74" s="60"/>
      <c r="F74" s="60"/>
      <c r="G74" s="60"/>
    </row>
    <row r="75" spans="1:7" ht="15" customHeight="1" x14ac:dyDescent="0.4">
      <c r="A75" s="60" t="s">
        <v>139</v>
      </c>
      <c r="B75" s="94"/>
      <c r="C75" s="60"/>
      <c r="D75" s="60"/>
      <c r="E75" s="60"/>
      <c r="F75" s="60"/>
      <c r="G75" s="60"/>
    </row>
    <row r="76" spans="1:7" ht="15" customHeight="1" x14ac:dyDescent="0.4">
      <c r="A76" s="60" t="s">
        <v>140</v>
      </c>
      <c r="B76" s="94"/>
      <c r="C76" s="60"/>
      <c r="D76" s="60"/>
      <c r="E76" s="60"/>
      <c r="F76" s="60"/>
      <c r="G76" s="60"/>
    </row>
    <row r="77" spans="1:7" ht="15" customHeight="1" x14ac:dyDescent="0.4">
      <c r="A77" s="60" t="s">
        <v>141</v>
      </c>
      <c r="B77" s="94"/>
      <c r="C77" s="60"/>
      <c r="D77" s="60"/>
      <c r="E77" s="60"/>
      <c r="F77" s="60"/>
      <c r="G77" s="60"/>
    </row>
    <row r="78" spans="1:7" ht="15" customHeight="1" x14ac:dyDescent="0.4">
      <c r="A78" s="60" t="s">
        <v>142</v>
      </c>
      <c r="B78" s="94"/>
      <c r="C78" s="60"/>
      <c r="D78" s="60"/>
      <c r="E78" s="60"/>
      <c r="F78" s="60"/>
      <c r="G78" s="60"/>
    </row>
    <row r="79" spans="1:7" ht="15" customHeight="1" x14ac:dyDescent="0.4">
      <c r="A79" s="60" t="s">
        <v>143</v>
      </c>
      <c r="B79" s="94"/>
      <c r="C79" s="60"/>
      <c r="D79" s="60"/>
      <c r="E79" s="60"/>
      <c r="F79" s="60"/>
      <c r="G79" s="60"/>
    </row>
    <row r="80" spans="1:7" ht="15" customHeight="1" x14ac:dyDescent="0.4">
      <c r="A80" s="60"/>
      <c r="B80" s="60" t="s">
        <v>144</v>
      </c>
      <c r="C80" s="60"/>
      <c r="D80" s="60"/>
      <c r="E80" s="60"/>
      <c r="F80" s="60"/>
      <c r="G80" s="60"/>
    </row>
    <row r="81" spans="1:7" ht="15" customHeight="1" x14ac:dyDescent="0.4">
      <c r="A81" s="60"/>
      <c r="B81" s="60" t="s">
        <v>145</v>
      </c>
      <c r="C81" s="60"/>
      <c r="D81" s="60"/>
      <c r="E81" s="60"/>
      <c r="F81" s="60"/>
      <c r="G81" s="60"/>
    </row>
    <row r="82" spans="1:7" ht="15" customHeight="1" x14ac:dyDescent="0.4">
      <c r="A82" s="60" t="s">
        <v>146</v>
      </c>
      <c r="B82" s="94"/>
      <c r="C82" s="60"/>
      <c r="D82" s="60"/>
      <c r="E82" s="60"/>
      <c r="F82" s="60"/>
      <c r="G82" s="60"/>
    </row>
    <row r="83" spans="1:7" ht="15" customHeight="1" x14ac:dyDescent="0.4">
      <c r="A83" s="60" t="s">
        <v>147</v>
      </c>
      <c r="B83" s="94"/>
      <c r="C83" s="60"/>
      <c r="D83" s="60"/>
      <c r="E83" s="60"/>
      <c r="F83" s="60"/>
      <c r="G83" s="60"/>
    </row>
    <row r="84" spans="1:7" ht="15" customHeight="1" x14ac:dyDescent="0.4">
      <c r="A84" s="60" t="s">
        <v>148</v>
      </c>
      <c r="B84" s="94"/>
      <c r="C84" s="60"/>
      <c r="D84" s="60"/>
      <c r="E84" s="60"/>
      <c r="F84" s="60"/>
      <c r="G84" s="60"/>
    </row>
    <row r="85" spans="1:7" ht="15" customHeight="1" x14ac:dyDescent="0.4">
      <c r="A85" s="60" t="s">
        <v>149</v>
      </c>
      <c r="B85" s="94"/>
      <c r="C85" s="60"/>
      <c r="D85" s="60"/>
      <c r="E85" s="60"/>
      <c r="F85" s="60"/>
      <c r="G85" s="60"/>
    </row>
    <row r="86" spans="1:7" ht="15" customHeight="1" x14ac:dyDescent="0.4">
      <c r="A86" s="60" t="s">
        <v>150</v>
      </c>
      <c r="B86" s="94"/>
      <c r="C86" s="60"/>
      <c r="D86" s="60"/>
      <c r="E86" s="60"/>
      <c r="F86" s="60"/>
      <c r="G86" s="60"/>
    </row>
    <row r="87" spans="1:7" ht="15" customHeight="1" x14ac:dyDescent="0.4">
      <c r="A87" s="60" t="s">
        <v>151</v>
      </c>
      <c r="B87" s="94"/>
      <c r="C87" s="60"/>
      <c r="D87" s="60"/>
      <c r="E87" s="60"/>
      <c r="F87" s="60"/>
      <c r="G87" s="60"/>
    </row>
    <row r="88" spans="1:7" ht="15" customHeight="1" x14ac:dyDescent="0.4">
      <c r="A88" s="60" t="s">
        <v>152</v>
      </c>
      <c r="B88" s="94"/>
      <c r="C88" s="60"/>
      <c r="D88" s="60"/>
      <c r="E88" s="60"/>
      <c r="F88" s="60"/>
      <c r="G88" s="60"/>
    </row>
    <row r="89" spans="1:7" ht="15" customHeight="1" x14ac:dyDescent="0.4">
      <c r="A89" s="60" t="s">
        <v>153</v>
      </c>
      <c r="B89" s="94"/>
      <c r="C89" s="60"/>
      <c r="D89" s="60"/>
      <c r="E89" s="60"/>
      <c r="F89" s="60"/>
      <c r="G89" s="60"/>
    </row>
  </sheetData>
  <mergeCells count="228">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229</v>
      </c>
      <c r="AL1" s="288"/>
      <c r="AM1" s="288"/>
      <c r="AN1" s="288"/>
    </row>
    <row r="2" spans="1:40" ht="18" customHeight="1" x14ac:dyDescent="0.4">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x14ac:dyDescent="0.4">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x14ac:dyDescent="0.4">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x14ac:dyDescent="0.4">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x14ac:dyDescent="0.4">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x14ac:dyDescent="0.4">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4" t="s">
        <v>126</v>
      </c>
      <c r="D43" s="274"/>
      <c r="E43" s="274"/>
      <c r="F43" s="60"/>
      <c r="G43" s="60"/>
    </row>
    <row r="44" spans="1:39" ht="15" customHeight="1" x14ac:dyDescent="0.4">
      <c r="A44" s="60"/>
      <c r="B44" s="97" t="s">
        <v>127</v>
      </c>
      <c r="C44" s="275" t="s">
        <v>128</v>
      </c>
      <c r="D44" s="275"/>
      <c r="E44" s="275"/>
      <c r="F44" s="60"/>
      <c r="G44" s="60"/>
    </row>
    <row r="45" spans="1:39" ht="15" customHeight="1" x14ac:dyDescent="0.4">
      <c r="A45" s="60"/>
      <c r="B45" s="97" t="s">
        <v>129</v>
      </c>
      <c r="C45" s="275" t="s">
        <v>130</v>
      </c>
      <c r="D45" s="275"/>
      <c r="E45" s="275"/>
      <c r="F45" s="60"/>
      <c r="G45" s="60"/>
    </row>
    <row r="46" spans="1:39" ht="15" customHeight="1" x14ac:dyDescent="0.4">
      <c r="A46" s="60"/>
      <c r="B46" s="97" t="s">
        <v>131</v>
      </c>
      <c r="C46" s="275" t="s">
        <v>132</v>
      </c>
      <c r="D46" s="275"/>
      <c r="E46" s="275"/>
      <c r="F46" s="60"/>
      <c r="G46" s="60"/>
    </row>
    <row r="47" spans="1:39" ht="15" customHeight="1" x14ac:dyDescent="0.4">
      <c r="A47" s="60"/>
      <c r="B47" s="97" t="s">
        <v>133</v>
      </c>
      <c r="C47" s="275" t="s">
        <v>134</v>
      </c>
      <c r="D47" s="275"/>
      <c r="E47" s="275"/>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67</vt:i4>
      </vt:variant>
    </vt:vector>
  </HeadingPairs>
  <TitlesOfParts>
    <vt:vector size="101"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2026-05-07T08:40:54Z</dcterms:modified>
</cp:coreProperties>
</file>