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12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</externalReferences>
  <definedNames>
    <definedName name="_xlnm.Print_Area" localSheetId="8">'8'!$A$1:$K$57</definedName>
  </definedNames>
  <calcPr fullCalcOnLoad="1"/>
</workbook>
</file>

<file path=xl/sharedStrings.xml><?xml version="1.0" encoding="utf-8"?>
<sst xmlns="http://schemas.openxmlformats.org/spreadsheetml/2006/main" count="311" uniqueCount="172">
  <si>
    <t>単位</t>
  </si>
  <si>
    <t>万人</t>
  </si>
  <si>
    <t>万世帯</t>
  </si>
  <si>
    <t>0～14歳</t>
  </si>
  <si>
    <t>15～64歳</t>
  </si>
  <si>
    <t>65歳以上</t>
  </si>
  <si>
    <t>人口</t>
  </si>
  <si>
    <t>世帯数</t>
  </si>
  <si>
    <t>大9</t>
  </si>
  <si>
    <t>昭5</t>
  </si>
  <si>
    <t>平2</t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</si>
  <si>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</si>
  <si>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</si>
  <si>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</si>
  <si>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</si>
  <si>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</si>
  <si>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</si>
  <si>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</si>
  <si>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</si>
  <si>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</si>
  <si>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</si>
  <si>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千人</t>
  </si>
  <si>
    <t>出生</t>
  </si>
  <si>
    <t>死亡</t>
  </si>
  <si>
    <t>婚姻</t>
  </si>
  <si>
    <t>離婚</t>
  </si>
  <si>
    <t>昭50</t>
  </si>
  <si>
    <t>平元</t>
  </si>
  <si>
    <t>信越・北陸・東海</t>
  </si>
  <si>
    <t>九州・沖縄</t>
  </si>
  <si>
    <t>％</t>
  </si>
  <si>
    <t>人</t>
  </si>
  <si>
    <t>単位</t>
  </si>
  <si>
    <t>％</t>
  </si>
  <si>
    <t>男（25～29歳）</t>
  </si>
  <si>
    <t>男（30～34歳）</t>
  </si>
  <si>
    <t>男（35～39歳）</t>
  </si>
  <si>
    <t>女（25～29歳）</t>
  </si>
  <si>
    <t>女（30～34歳）</t>
  </si>
  <si>
    <t>女（35～39歳）</t>
  </si>
  <si>
    <t>昭25</t>
  </si>
  <si>
    <t>平2</t>
  </si>
  <si>
    <t>転入者</t>
  </si>
  <si>
    <t>転出者</t>
  </si>
  <si>
    <t>韓国・朝鮮</t>
  </si>
  <si>
    <t>大阪府</t>
  </si>
  <si>
    <t>中国</t>
  </si>
  <si>
    <t>京都府</t>
  </si>
  <si>
    <t>奈良県</t>
  </si>
  <si>
    <t>滋賀県</t>
  </si>
  <si>
    <t>和歌山県</t>
  </si>
  <si>
    <t>和歌山県</t>
  </si>
  <si>
    <t>米国</t>
  </si>
  <si>
    <t>関東</t>
  </si>
  <si>
    <t>中国・四国</t>
  </si>
  <si>
    <t>その他</t>
  </si>
  <si>
    <t>総数</t>
  </si>
  <si>
    <t>北海道・東北</t>
  </si>
  <si>
    <t>合計</t>
  </si>
  <si>
    <t>転入</t>
  </si>
  <si>
    <t>転出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</si>
  <si>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</si>
  <si>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</si>
  <si>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</si>
  <si>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</si>
  <si>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</si>
  <si>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</si>
  <si>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</si>
  <si>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</si>
  <si>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</si>
  <si>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</si>
  <si>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</si>
  <si>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</si>
  <si>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</si>
  <si>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</si>
  <si>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</si>
  <si>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</si>
  <si>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</si>
  <si>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</si>
  <si>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</si>
  <si>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</si>
  <si>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</si>
  <si>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</si>
  <si>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</si>
  <si>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</si>
  <si>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兵庫県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</si>
  <si>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</si>
  <si>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</si>
  <si>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</si>
  <si>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</si>
  <si>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</si>
  <si>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</si>
  <si>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</si>
  <si>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</si>
  <si>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</si>
  <si>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</si>
  <si>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</si>
  <si>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</si>
  <si>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</si>
  <si>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</si>
  <si>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</si>
  <si>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</si>
  <si>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</si>
  <si>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％</t>
  </si>
  <si>
    <t>★データ</t>
  </si>
  <si>
    <t>ブラジル</t>
  </si>
  <si>
    <t>フィリピン</t>
  </si>
  <si>
    <t>ヴェトナム</t>
  </si>
  <si>
    <t>インド</t>
  </si>
  <si>
    <t>人口・世帯数の推移</t>
  </si>
  <si>
    <t>年齢3区分別人口割合の推移</t>
  </si>
  <si>
    <t>兵庫県勢要覧グラフ集　目次</t>
  </si>
  <si>
    <t>シート番号</t>
  </si>
  <si>
    <t>　　タイトル</t>
  </si>
  <si>
    <t>男女別未婚率の推移</t>
  </si>
  <si>
    <t>％</t>
  </si>
  <si>
    <t>出生数と死亡数の推移</t>
  </si>
  <si>
    <t>婚姻件数と離婚件数の推移</t>
  </si>
  <si>
    <t>人</t>
  </si>
  <si>
    <t>-</t>
  </si>
  <si>
    <t>千件</t>
  </si>
  <si>
    <t>人口の地域別割合（H17.10.1）</t>
  </si>
  <si>
    <t>転入・転出者数の地方別割合（平成16年）</t>
  </si>
  <si>
    <t>外国人登録者数の国籍別割合（平成16年末現在）</t>
  </si>
  <si>
    <t>単位</t>
  </si>
  <si>
    <t>　神戸地域</t>
  </si>
  <si>
    <t>　阪神南地域</t>
  </si>
  <si>
    <t>　阪神北地域</t>
  </si>
  <si>
    <t>　東播磨地域</t>
  </si>
  <si>
    <t>　北播磨地域</t>
  </si>
  <si>
    <t>　中播磨地域</t>
  </si>
  <si>
    <t>　西播磨地域</t>
  </si>
  <si>
    <t>　但馬地域</t>
  </si>
  <si>
    <t>　丹波地域</t>
  </si>
  <si>
    <t>　淡路地域</t>
  </si>
  <si>
    <t>事業所</t>
  </si>
  <si>
    <t>％</t>
  </si>
  <si>
    <t>従業者</t>
  </si>
  <si>
    <t>事業所</t>
  </si>
  <si>
    <t>計</t>
  </si>
  <si>
    <t>人</t>
  </si>
  <si>
    <t>万事業所</t>
  </si>
  <si>
    <t>％</t>
  </si>
  <si>
    <t>事業所数</t>
  </si>
  <si>
    <t>従業者数</t>
  </si>
  <si>
    <t>昭53</t>
  </si>
  <si>
    <t>平3</t>
  </si>
  <si>
    <t>計</t>
  </si>
  <si>
    <t>建設業</t>
  </si>
  <si>
    <t>製造業</t>
  </si>
  <si>
    <t>卸売・小売業
飲食店</t>
  </si>
  <si>
    <t>サービス業</t>
  </si>
  <si>
    <t>昭47</t>
  </si>
  <si>
    <t>平3</t>
  </si>
  <si>
    <t>事業所数</t>
  </si>
  <si>
    <t>従業者数</t>
  </si>
  <si>
    <t>建設業</t>
  </si>
  <si>
    <t>その他</t>
  </si>
  <si>
    <t>事業所数と従業者数の地域別割合（平成13年全事業所）</t>
  </si>
  <si>
    <t>その他の
産業</t>
  </si>
  <si>
    <t>ｻｰﾋﾞｽ業</t>
  </si>
  <si>
    <t>事業所数の産業別構成比の推移</t>
  </si>
  <si>
    <t>飲食店・宿泊業</t>
  </si>
  <si>
    <t>卸売・小売業</t>
  </si>
  <si>
    <t>医療・福祉</t>
  </si>
  <si>
    <t>民営事業所数・従業者数の産業別割合（平成16年）</t>
  </si>
  <si>
    <t>％</t>
  </si>
  <si>
    <t>民営事業所数と従業者数の推移</t>
  </si>
  <si>
    <t>●世帯・人口/事業所</t>
  </si>
  <si>
    <t>世帯・人口</t>
  </si>
  <si>
    <t>事業所</t>
  </si>
  <si>
    <t>項目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</si>
</sst>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;[Red]\-#,##0.0"/>
    <numFmt numFmtId="179" formatCode="0.000"/>
    <numFmt numFmtId="180" formatCode="#,##0.0_ ;[Red]\-#,##0.0\ "/>
    <numFmt numFmtId="181" formatCode="0.0000"/>
    <numFmt numFmtId="182" formatCode="0.0%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5"/>
      <name val="ＭＳ Ｐゴシック"/>
      <family val="3"/>
    </font>
    <font>
      <sz val="5.75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sz val="9.25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6.25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9"/>
      <color indexed="12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4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3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1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8" fontId="9" fillId="0" borderId="0" xfId="17" applyNumberFormat="1" applyFont="1" applyAlignment="1">
      <alignment/>
    </xf>
    <xf numFmtId="177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79" fontId="9" fillId="0" borderId="0" xfId="0" applyNumberFormat="1" applyFont="1" applyAlignment="1">
      <alignment/>
    </xf>
    <xf numFmtId="180" fontId="9" fillId="0" borderId="0" xfId="17" applyNumberFormat="1" applyFont="1" applyAlignment="1">
      <alignment/>
    </xf>
    <xf numFmtId="38" fontId="9" fillId="0" borderId="0" xfId="17" applyFont="1" applyAlignment="1">
      <alignment horizontal="right"/>
    </xf>
    <xf numFmtId="6" fontId="9" fillId="0" borderId="0" xfId="19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38" fontId="9" fillId="0" borderId="0" xfId="17" applyFont="1" applyFill="1" applyBorder="1" applyAlignment="1">
      <alignment/>
    </xf>
    <xf numFmtId="0" fontId="9" fillId="0" borderId="0" xfId="21" applyFont="1" applyBorder="1" applyAlignment="1" applyProtection="1">
      <alignment/>
      <protection/>
    </xf>
    <xf numFmtId="0" fontId="12" fillId="0" borderId="0" xfId="22" applyFont="1" applyBorder="1" applyAlignment="1">
      <alignment/>
      <protection/>
    </xf>
    <xf numFmtId="38" fontId="9" fillId="0" borderId="0" xfId="17" applyFont="1" applyFill="1" applyBorder="1" applyAlignment="1" applyProtection="1">
      <alignment/>
      <protection/>
    </xf>
    <xf numFmtId="38" fontId="9" fillId="0" borderId="0" xfId="17" applyFont="1" applyFill="1" applyBorder="1" applyAlignment="1">
      <alignment/>
    </xf>
    <xf numFmtId="38" fontId="9" fillId="0" borderId="0" xfId="17" applyFont="1" applyFill="1" applyBorder="1" applyAlignment="1" applyProtection="1">
      <alignment horizontal="right"/>
      <protection/>
    </xf>
    <xf numFmtId="0" fontId="9" fillId="0" borderId="0" xfId="22" applyFont="1" applyFill="1" applyBorder="1" applyAlignment="1">
      <alignment/>
      <protection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38" fontId="9" fillId="0" borderId="0" xfId="17" applyFont="1" applyFill="1" applyAlignment="1">
      <alignment/>
    </xf>
    <xf numFmtId="0" fontId="13" fillId="0" borderId="0" xfId="0" applyFont="1" applyAlignment="1">
      <alignment wrapText="1"/>
    </xf>
    <xf numFmtId="3" fontId="9" fillId="0" borderId="0" xfId="0" applyNumberFormat="1" applyFont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・12.2" xfId="21"/>
    <cellStyle name="標準_兵庫の統計2000.4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0975"/>
          <c:w val="0.88475"/>
          <c:h val="0.721"/>
        </c:manualLayout>
      </c:layout>
      <c:areaChart>
        <c:grouping val="standard"/>
        <c:varyColors val="0"/>
        <c:ser>
          <c:idx val="0"/>
          <c:order val="0"/>
          <c:tx>
            <c:strRef>
              <c:f>1!$H$5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1!$G$6:$G$23</c:f>
              <c:strCache/>
            </c:strRef>
          </c:cat>
          <c:val>
            <c:numRef>
              <c:f>1!$H$6:$H$23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1!$I$5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33CC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1!$G$6:$G$23</c:f>
              <c:strCache/>
            </c:strRef>
          </c:cat>
          <c:val>
            <c:numRef>
              <c:f>1!$I$6:$I$23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3569624"/>
        <c:axId val="56582297"/>
      </c:area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56582297"/>
        <c:crosses val="autoZero"/>
        <c:auto val="1"/>
        <c:lblOffset val="100"/>
        <c:noMultiLvlLbl val="0"/>
      </c:catAx>
      <c:valAx>
        <c:axId val="565822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6962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4125"/>
          <c:w val="0.952"/>
          <c:h val="0.7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9!$G$6</c:f>
              <c:strCache>
                <c:ptCount val="1"/>
                <c:pt idx="0">
                  <c:v>　神戸地域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31.7
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30.0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>
                <c:ptCount val="2"/>
                <c:pt idx="0">
                  <c:v>従業者</c:v>
                </c:pt>
                <c:pt idx="1">
                  <c:v>事業所</c:v>
                </c:pt>
              </c:strCache>
            </c:strRef>
          </c:cat>
          <c:val>
            <c:numRef>
              <c:f>9!$H$6:$I$6</c:f>
              <c:numCache>
                <c:ptCount val="2"/>
                <c:pt idx="0">
                  <c:v>31.67004383523309</c:v>
                </c:pt>
                <c:pt idx="1">
                  <c:v>30.043905747409084</c:v>
                </c:pt>
              </c:numCache>
            </c:numRef>
          </c:val>
        </c:ser>
        <c:ser>
          <c:idx val="1"/>
          <c:order val="1"/>
          <c:tx>
            <c:strRef>
              <c:f>9!$G$7</c:f>
              <c:strCache>
                <c:ptCount val="1"/>
                <c:pt idx="0">
                  <c:v>　阪神南地域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15.4
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15.0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>
                <c:ptCount val="2"/>
                <c:pt idx="0">
                  <c:v>従業者</c:v>
                </c:pt>
                <c:pt idx="1">
                  <c:v>事業所</c:v>
                </c:pt>
              </c:strCache>
            </c:strRef>
          </c:cat>
          <c:val>
            <c:numRef>
              <c:f>9!$H$7:$I$7</c:f>
              <c:numCache>
                <c:ptCount val="2"/>
                <c:pt idx="0">
                  <c:v>15.437187025320394</c:v>
                </c:pt>
                <c:pt idx="1">
                  <c:v>14.98149771349021</c:v>
                </c:pt>
              </c:numCache>
            </c:numRef>
          </c:val>
        </c:ser>
        <c:ser>
          <c:idx val="2"/>
          <c:order val="2"/>
          <c:tx>
            <c:strRef>
              <c:f>9!$G$8</c:f>
              <c:strCache>
                <c:ptCount val="1"/>
                <c:pt idx="0">
                  <c:v>　阪神北地域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8.7
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7.4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>
                <c:ptCount val="2"/>
                <c:pt idx="0">
                  <c:v>従業者</c:v>
                </c:pt>
                <c:pt idx="1">
                  <c:v>事業所</c:v>
                </c:pt>
              </c:strCache>
            </c:strRef>
          </c:cat>
          <c:val>
            <c:numRef>
              <c:f>9!$H$8:$I$8</c:f>
              <c:numCache>
                <c:ptCount val="2"/>
                <c:pt idx="0">
                  <c:v>8.729791176383483</c:v>
                </c:pt>
                <c:pt idx="1">
                  <c:v>7.380687023809052</c:v>
                </c:pt>
              </c:numCache>
            </c:numRef>
          </c:val>
        </c:ser>
        <c:ser>
          <c:idx val="3"/>
          <c:order val="3"/>
          <c:tx>
            <c:strRef>
              <c:f>9!$G$9</c:f>
              <c:strCache>
                <c:ptCount val="1"/>
                <c:pt idx="0">
                  <c:v>　東播磨地域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11.6
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10.3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>
                <c:ptCount val="2"/>
                <c:pt idx="0">
                  <c:v>従業者</c:v>
                </c:pt>
                <c:pt idx="1">
                  <c:v>事業所</c:v>
                </c:pt>
              </c:strCache>
            </c:strRef>
          </c:cat>
          <c:val>
            <c:numRef>
              <c:f>9!$H$9:$I$9</c:f>
              <c:numCache>
                <c:ptCount val="2"/>
                <c:pt idx="0">
                  <c:v>11.554122756679476</c:v>
                </c:pt>
                <c:pt idx="1">
                  <c:v>10.262918879471385</c:v>
                </c:pt>
              </c:numCache>
            </c:numRef>
          </c:val>
        </c:ser>
        <c:ser>
          <c:idx val="4"/>
          <c:order val="4"/>
          <c:tx>
            <c:strRef>
              <c:f>9!$G$10</c:f>
              <c:strCache>
                <c:ptCount val="1"/>
                <c:pt idx="0">
                  <c:v>　北播磨地域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北播磨　5.8%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北播磨　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>
                <c:ptCount val="2"/>
                <c:pt idx="0">
                  <c:v>従業者</c:v>
                </c:pt>
                <c:pt idx="1">
                  <c:v>事業所</c:v>
                </c:pt>
              </c:strCache>
            </c:strRef>
          </c:cat>
          <c:val>
            <c:numRef>
              <c:f>9!$H$10:$I$10</c:f>
              <c:numCache>
                <c:ptCount val="2"/>
                <c:pt idx="0">
                  <c:v>5.760000274694499</c:v>
                </c:pt>
                <c:pt idx="1">
                  <c:v>6.417298943803024</c:v>
                </c:pt>
              </c:numCache>
            </c:numRef>
          </c:val>
        </c:ser>
        <c:ser>
          <c:idx val="5"/>
          <c:order val="5"/>
          <c:tx>
            <c:strRef>
              <c:f>9!$G$11</c:f>
              <c:strCache>
                <c:ptCount val="1"/>
                <c:pt idx="0">
                  <c:v>　中播磨地域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12.2
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11.9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>
                <c:ptCount val="2"/>
                <c:pt idx="0">
                  <c:v>従業者</c:v>
                </c:pt>
                <c:pt idx="1">
                  <c:v>事業所</c:v>
                </c:pt>
              </c:strCache>
            </c:strRef>
          </c:cat>
          <c:val>
            <c:numRef>
              <c:f>9!$H$11:$I$11</c:f>
              <c:numCache>
                <c:ptCount val="2"/>
                <c:pt idx="0">
                  <c:v>12.231502222664787</c:v>
                </c:pt>
                <c:pt idx="1">
                  <c:v>11.918407494516739</c:v>
                </c:pt>
              </c:numCache>
            </c:numRef>
          </c:val>
        </c:ser>
        <c:ser>
          <c:idx val="6"/>
          <c:order val="6"/>
          <c:tx>
            <c:strRef>
              <c:f>9!$G$12</c:f>
              <c:strCache>
                <c:ptCount val="1"/>
                <c:pt idx="0">
                  <c:v>　西播磨地域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西播磨　5.3%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西播磨　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>
                <c:ptCount val="2"/>
                <c:pt idx="0">
                  <c:v>従業者</c:v>
                </c:pt>
                <c:pt idx="1">
                  <c:v>事業所</c:v>
                </c:pt>
              </c:strCache>
            </c:strRef>
          </c:cat>
          <c:val>
            <c:numRef>
              <c:f>9!$H$12:$I$12</c:f>
              <c:numCache>
                <c:ptCount val="2"/>
                <c:pt idx="0">
                  <c:v>5.270400251345467</c:v>
                </c:pt>
                <c:pt idx="1">
                  <c:v>6.162669405983397</c:v>
                </c:pt>
              </c:numCache>
            </c:numRef>
          </c:val>
        </c:ser>
        <c:ser>
          <c:idx val="7"/>
          <c:order val="7"/>
          <c:tx>
            <c:strRef>
              <c:f>9!$G$13</c:f>
              <c:strCache>
                <c:ptCount val="1"/>
                <c:pt idx="0">
                  <c:v>　但馬地域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但馬　4.1%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但馬　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>
                <c:ptCount val="2"/>
                <c:pt idx="0">
                  <c:v>従業者</c:v>
                </c:pt>
                <c:pt idx="1">
                  <c:v>事業所</c:v>
                </c:pt>
              </c:strCache>
            </c:strRef>
          </c:cat>
          <c:val>
            <c:numRef>
              <c:f>9!$H$13:$I$13</c:f>
              <c:numCache>
                <c:ptCount val="2"/>
                <c:pt idx="0">
                  <c:v>4.063246691540826</c:v>
                </c:pt>
                <c:pt idx="1">
                  <c:v>5.82474983242838</c:v>
                </c:pt>
              </c:numCache>
            </c:numRef>
          </c:val>
        </c:ser>
        <c:ser>
          <c:idx val="8"/>
          <c:order val="8"/>
          <c:tx>
            <c:strRef>
              <c:f>9!$G$14</c:f>
              <c:strCache>
                <c:ptCount val="1"/>
                <c:pt idx="0">
                  <c:v>　丹波地域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丹波
2.2%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丹波
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>
                <c:ptCount val="2"/>
                <c:pt idx="0">
                  <c:v>従業者</c:v>
                </c:pt>
                <c:pt idx="1">
                  <c:v>事業所</c:v>
                </c:pt>
              </c:strCache>
            </c:strRef>
          </c:cat>
          <c:val>
            <c:numRef>
              <c:f>9!$H$14:$I$14</c:f>
              <c:numCache>
                <c:ptCount val="2"/>
                <c:pt idx="0">
                  <c:v>2.154463292016133</c:v>
                </c:pt>
                <c:pt idx="1">
                  <c:v>2.726360503071816</c:v>
                </c:pt>
              </c:numCache>
            </c:numRef>
          </c:val>
        </c:ser>
        <c:ser>
          <c:idx val="9"/>
          <c:order val="9"/>
          <c:tx>
            <c:strRef>
              <c:f>9!$G$15</c:f>
              <c:strCache>
                <c:ptCount val="1"/>
                <c:pt idx="0">
                  <c:v>　淡路地域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淡路
3.1%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淡路
4.3%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9!$H$5:$I$5</c:f>
              <c:strCache>
                <c:ptCount val="2"/>
                <c:pt idx="0">
                  <c:v>従業者</c:v>
                </c:pt>
                <c:pt idx="1">
                  <c:v>事業所</c:v>
                </c:pt>
              </c:strCache>
            </c:strRef>
          </c:cat>
          <c:val>
            <c:numRef>
              <c:f>9!$H$15:$I$15</c:f>
              <c:numCache>
                <c:ptCount val="2"/>
                <c:pt idx="0">
                  <c:v>3.1292424741218468</c:v>
                </c:pt>
                <c:pt idx="1">
                  <c:v>4.281504456016911</c:v>
                </c:pt>
              </c:numCache>
            </c:numRef>
          </c:val>
        </c:ser>
        <c:overlap val="100"/>
        <c:gapWidth val="70"/>
        <c:axId val="59451082"/>
        <c:axId val="65297691"/>
      </c:barChart>
      <c:catAx>
        <c:axId val="594510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5297691"/>
        <c:crosses val="autoZero"/>
        <c:auto val="1"/>
        <c:lblOffset val="100"/>
        <c:noMultiLvlLbl val="0"/>
      </c:catAx>
      <c:valAx>
        <c:axId val="65297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9451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2425"/>
          <c:w val="0.90175"/>
          <c:h val="0.76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'10'!$H$5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'10'!$G$6:$G$13</c:f>
              <c:strCache>
                <c:ptCount val="8"/>
                <c:pt idx="0">
                  <c:v>昭47</c:v>
                </c:pt>
                <c:pt idx="1">
                  <c:v>50</c:v>
                </c:pt>
                <c:pt idx="2">
                  <c:v>53</c:v>
                </c:pt>
                <c:pt idx="3">
                  <c:v>56</c:v>
                </c:pt>
                <c:pt idx="4">
                  <c:v>61</c:v>
                </c:pt>
                <c:pt idx="5">
                  <c:v>平3</c:v>
                </c:pt>
                <c:pt idx="6">
                  <c:v>8</c:v>
                </c:pt>
                <c:pt idx="7">
                  <c:v>13</c:v>
                </c:pt>
              </c:strCache>
            </c:strRef>
          </c:cat>
          <c:val>
            <c:numRef>
              <c:f>'10'!$H$6:$H$13</c:f>
              <c:numCache>
                <c:ptCount val="8"/>
                <c:pt idx="0">
                  <c:v>7.074663514838331</c:v>
                </c:pt>
                <c:pt idx="1">
                  <c:v>7.343936433844258</c:v>
                </c:pt>
                <c:pt idx="2">
                  <c:v>7.50838489677972</c:v>
                </c:pt>
                <c:pt idx="3">
                  <c:v>7.538647424822431</c:v>
                </c:pt>
                <c:pt idx="4">
                  <c:v>7.737040520931318</c:v>
                </c:pt>
                <c:pt idx="5">
                  <c:v>7.9320939849217815</c:v>
                </c:pt>
                <c:pt idx="6">
                  <c:v>8.949299469611999</c:v>
                </c:pt>
                <c:pt idx="7">
                  <c:v>8.666126049110977</c:v>
                </c:pt>
              </c:numCache>
            </c:numRef>
          </c:val>
        </c:ser>
        <c:ser>
          <c:idx val="0"/>
          <c:order val="1"/>
          <c:tx>
            <c:strRef>
              <c:f>'10'!$I$5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'10'!$G$6:$G$13</c:f>
              <c:strCache>
                <c:ptCount val="8"/>
                <c:pt idx="0">
                  <c:v>昭47</c:v>
                </c:pt>
                <c:pt idx="1">
                  <c:v>50</c:v>
                </c:pt>
                <c:pt idx="2">
                  <c:v>53</c:v>
                </c:pt>
                <c:pt idx="3">
                  <c:v>56</c:v>
                </c:pt>
                <c:pt idx="4">
                  <c:v>61</c:v>
                </c:pt>
                <c:pt idx="5">
                  <c:v>平3</c:v>
                </c:pt>
                <c:pt idx="6">
                  <c:v>8</c:v>
                </c:pt>
                <c:pt idx="7">
                  <c:v>13</c:v>
                </c:pt>
              </c:strCache>
            </c:strRef>
          </c:cat>
          <c:val>
            <c:numRef>
              <c:f>'10'!$I$6:$I$13</c:f>
              <c:numCache>
                <c:ptCount val="8"/>
                <c:pt idx="0">
                  <c:v>14.267520592250532</c:v>
                </c:pt>
                <c:pt idx="1">
                  <c:v>13.941372633860865</c:v>
                </c:pt>
                <c:pt idx="2">
                  <c:v>13.036813499083467</c:v>
                </c:pt>
                <c:pt idx="3">
                  <c:v>12.703682374064162</c:v>
                </c:pt>
                <c:pt idx="4">
                  <c:v>12.618219470755948</c:v>
                </c:pt>
                <c:pt idx="5">
                  <c:v>12.05753208533998</c:v>
                </c:pt>
                <c:pt idx="6">
                  <c:v>11.300115962967892</c:v>
                </c:pt>
                <c:pt idx="7">
                  <c:v>10.029520914309455</c:v>
                </c:pt>
              </c:numCache>
            </c:numRef>
          </c:val>
        </c:ser>
        <c:ser>
          <c:idx val="2"/>
          <c:order val="2"/>
          <c:tx>
            <c:strRef>
              <c:f>'10'!$J$5</c:f>
              <c:strCache>
                <c:ptCount val="1"/>
                <c:pt idx="0">
                  <c:v>卸売・小売業
飲食店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'10'!$G$6:$G$13</c:f>
              <c:strCache>
                <c:ptCount val="8"/>
                <c:pt idx="0">
                  <c:v>昭47</c:v>
                </c:pt>
                <c:pt idx="1">
                  <c:v>50</c:v>
                </c:pt>
                <c:pt idx="2">
                  <c:v>53</c:v>
                </c:pt>
                <c:pt idx="3">
                  <c:v>56</c:v>
                </c:pt>
                <c:pt idx="4">
                  <c:v>61</c:v>
                </c:pt>
                <c:pt idx="5">
                  <c:v>平3</c:v>
                </c:pt>
                <c:pt idx="6">
                  <c:v>8</c:v>
                </c:pt>
                <c:pt idx="7">
                  <c:v>13</c:v>
                </c:pt>
              </c:strCache>
            </c:strRef>
          </c:cat>
          <c:val>
            <c:numRef>
              <c:f>'10'!$J$6:$J$13</c:f>
              <c:numCache>
                <c:ptCount val="8"/>
                <c:pt idx="0">
                  <c:v>49.496532072601994</c:v>
                </c:pt>
                <c:pt idx="1">
                  <c:v>49.29655027731522</c:v>
                </c:pt>
                <c:pt idx="2">
                  <c:v>49.59056088755834</c:v>
                </c:pt>
                <c:pt idx="3">
                  <c:v>49.24850661156091</c:v>
                </c:pt>
                <c:pt idx="4">
                  <c:v>47.918170615215224</c:v>
                </c:pt>
                <c:pt idx="5">
                  <c:v>46.12796674579189</c:v>
                </c:pt>
                <c:pt idx="6">
                  <c:v>44.45982168317396</c:v>
                </c:pt>
                <c:pt idx="7">
                  <c:v>43.60546636253601</c:v>
                </c:pt>
              </c:numCache>
            </c:numRef>
          </c:val>
        </c:ser>
        <c:ser>
          <c:idx val="3"/>
          <c:order val="3"/>
          <c:tx>
            <c:strRef>
              <c:f>'10'!$K$5</c:f>
              <c:strCache>
                <c:ptCount val="1"/>
                <c:pt idx="0">
                  <c:v>ｻｰﾋﾞｽ業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'10'!$G$6:$G$13</c:f>
              <c:strCache>
                <c:ptCount val="8"/>
                <c:pt idx="0">
                  <c:v>昭47</c:v>
                </c:pt>
                <c:pt idx="1">
                  <c:v>50</c:v>
                </c:pt>
                <c:pt idx="2">
                  <c:v>53</c:v>
                </c:pt>
                <c:pt idx="3">
                  <c:v>56</c:v>
                </c:pt>
                <c:pt idx="4">
                  <c:v>61</c:v>
                </c:pt>
                <c:pt idx="5">
                  <c:v>平3</c:v>
                </c:pt>
                <c:pt idx="6">
                  <c:v>8</c:v>
                </c:pt>
                <c:pt idx="7">
                  <c:v>13</c:v>
                </c:pt>
              </c:strCache>
            </c:strRef>
          </c:cat>
          <c:val>
            <c:numRef>
              <c:f>'10'!$K$6:$K$13</c:f>
              <c:numCache>
                <c:ptCount val="8"/>
                <c:pt idx="0">
                  <c:v>21.993623044996014</c:v>
                </c:pt>
                <c:pt idx="1">
                  <c:v>22.22542733641899</c:v>
                </c:pt>
                <c:pt idx="2">
                  <c:v>22.363460260792305</c:v>
                </c:pt>
                <c:pt idx="3">
                  <c:v>22.795111246617054</c:v>
                </c:pt>
                <c:pt idx="4">
                  <c:v>23.854993838368372</c:v>
                </c:pt>
                <c:pt idx="5">
                  <c:v>25.054120935526747</c:v>
                </c:pt>
                <c:pt idx="6">
                  <c:v>26.55932171168945</c:v>
                </c:pt>
                <c:pt idx="7">
                  <c:v>28.618109622859333</c:v>
                </c:pt>
              </c:numCache>
            </c:numRef>
          </c:val>
        </c:ser>
        <c:ser>
          <c:idx val="4"/>
          <c:order val="4"/>
          <c:tx>
            <c:strRef>
              <c:f>'10'!$L$5</c:f>
              <c:strCache>
                <c:ptCount val="1"/>
                <c:pt idx="0">
                  <c:v>その他の
産業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'10'!$G$6:$G$13</c:f>
              <c:strCache>
                <c:ptCount val="8"/>
                <c:pt idx="0">
                  <c:v>昭47</c:v>
                </c:pt>
                <c:pt idx="1">
                  <c:v>50</c:v>
                </c:pt>
                <c:pt idx="2">
                  <c:v>53</c:v>
                </c:pt>
                <c:pt idx="3">
                  <c:v>56</c:v>
                </c:pt>
                <c:pt idx="4">
                  <c:v>61</c:v>
                </c:pt>
                <c:pt idx="5">
                  <c:v>平3</c:v>
                </c:pt>
                <c:pt idx="6">
                  <c:v>8</c:v>
                </c:pt>
                <c:pt idx="7">
                  <c:v>13</c:v>
                </c:pt>
              </c:strCache>
            </c:strRef>
          </c:cat>
          <c:val>
            <c:numRef>
              <c:f>'10'!$L$6:$L$13</c:f>
              <c:numCache>
                <c:ptCount val="8"/>
                <c:pt idx="0">
                  <c:v>7.167660775313134</c:v>
                </c:pt>
                <c:pt idx="1">
                  <c:v>7.19271331856067</c:v>
                </c:pt>
                <c:pt idx="2">
                  <c:v>7.500780455786169</c:v>
                </c:pt>
                <c:pt idx="3">
                  <c:v>7.714052342935434</c:v>
                </c:pt>
                <c:pt idx="4">
                  <c:v>7.8715755547291435</c:v>
                </c:pt>
                <c:pt idx="5">
                  <c:v>8.828286248419596</c:v>
                </c:pt>
                <c:pt idx="6">
                  <c:v>8.731441172556698</c:v>
                </c:pt>
                <c:pt idx="7">
                  <c:v>9.080777051184231</c:v>
                </c:pt>
              </c:numCache>
            </c:numRef>
          </c:val>
        </c:ser>
        <c:overlap val="100"/>
        <c:gapWidth val="40"/>
        <c:axId val="50808308"/>
        <c:axId val="54621589"/>
      </c:bar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21589"/>
        <c:crosses val="autoZero"/>
        <c:auto val="0"/>
        <c:lblOffset val="100"/>
        <c:noMultiLvlLbl val="0"/>
      </c:catAx>
      <c:valAx>
        <c:axId val="54621589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08308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2"/>
          <c:w val="0.944"/>
          <c:h val="0.74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'11'!$H$5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'11'!$G$6:$G$13</c:f>
              <c:strCache>
                <c:ptCount val="8"/>
                <c:pt idx="0">
                  <c:v>昭53</c:v>
                </c:pt>
                <c:pt idx="1">
                  <c:v>56</c:v>
                </c:pt>
                <c:pt idx="2">
                  <c:v>61</c:v>
                </c:pt>
                <c:pt idx="3">
                  <c:v>平3</c:v>
                </c:pt>
                <c:pt idx="4">
                  <c:v>8</c:v>
                </c:pt>
                <c:pt idx="5">
                  <c:v>11</c:v>
                </c:pt>
                <c:pt idx="6">
                  <c:v>13</c:v>
                </c:pt>
                <c:pt idx="7">
                  <c:v>16</c:v>
                </c:pt>
              </c:strCache>
            </c:strRef>
          </c:cat>
          <c:val>
            <c:numRef>
              <c:f>'11'!$H$6:$H$13</c:f>
              <c:numCache>
                <c:ptCount val="8"/>
                <c:pt idx="0">
                  <c:v>24.4765</c:v>
                </c:pt>
                <c:pt idx="1">
                  <c:v>26.0465</c:v>
                </c:pt>
                <c:pt idx="2">
                  <c:v>26.8944</c:v>
                </c:pt>
                <c:pt idx="3">
                  <c:v>27.2252</c:v>
                </c:pt>
                <c:pt idx="4">
                  <c:v>25.7564</c:v>
                </c:pt>
                <c:pt idx="5">
                  <c:v>24.707</c:v>
                </c:pt>
                <c:pt idx="6">
                  <c:v>24.3952</c:v>
                </c:pt>
                <c:pt idx="7">
                  <c:v>23.1174</c:v>
                </c:pt>
              </c:numCache>
            </c:numRef>
          </c:val>
        </c:ser>
        <c:gapWidth val="70"/>
        <c:axId val="21832254"/>
        <c:axId val="62272559"/>
      </c:barChart>
      <c:lineChart>
        <c:grouping val="standard"/>
        <c:varyColors val="0"/>
        <c:ser>
          <c:idx val="0"/>
          <c:order val="1"/>
          <c:tx>
            <c:strRef>
              <c:f>'11'!$I$5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'11'!$G$6:$G$13</c:f>
              <c:strCache>
                <c:ptCount val="8"/>
                <c:pt idx="0">
                  <c:v>昭53</c:v>
                </c:pt>
                <c:pt idx="1">
                  <c:v>56</c:v>
                </c:pt>
                <c:pt idx="2">
                  <c:v>61</c:v>
                </c:pt>
                <c:pt idx="3">
                  <c:v>平3</c:v>
                </c:pt>
                <c:pt idx="4">
                  <c:v>8</c:v>
                </c:pt>
                <c:pt idx="5">
                  <c:v>11</c:v>
                </c:pt>
                <c:pt idx="6">
                  <c:v>13</c:v>
                </c:pt>
                <c:pt idx="7">
                  <c:v>16</c:v>
                </c:pt>
              </c:strCache>
            </c:strRef>
          </c:cat>
          <c:val>
            <c:numRef>
              <c:f>'11'!$I$6:$I$13</c:f>
              <c:numCache>
                <c:ptCount val="8"/>
                <c:pt idx="0">
                  <c:v>175.5476</c:v>
                </c:pt>
                <c:pt idx="1">
                  <c:v>187.2696</c:v>
                </c:pt>
                <c:pt idx="2">
                  <c:v>197.7049</c:v>
                </c:pt>
                <c:pt idx="3">
                  <c:v>217.1498</c:v>
                </c:pt>
                <c:pt idx="4">
                  <c:v>228.9712</c:v>
                </c:pt>
                <c:pt idx="5">
                  <c:v>212.1822</c:v>
                </c:pt>
                <c:pt idx="6">
                  <c:v>212.5047</c:v>
                </c:pt>
                <c:pt idx="7">
                  <c:v>200.1934</c:v>
                </c:pt>
              </c:numCache>
            </c:numRef>
          </c:val>
          <c:smooth val="0"/>
        </c:ser>
        <c:axId val="23582120"/>
        <c:axId val="10912489"/>
      </c:line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272559"/>
        <c:crossesAt val="0"/>
        <c:auto val="0"/>
        <c:lblOffset val="100"/>
        <c:noMultiLvlLbl val="0"/>
      </c:catAx>
      <c:valAx>
        <c:axId val="62272559"/>
        <c:scaling>
          <c:orientation val="minMax"/>
          <c:max val="3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32254"/>
        <c:crossesAt val="1"/>
        <c:crossBetween val="between"/>
        <c:dispUnits/>
        <c:majorUnit val="5"/>
        <c:minorUnit val="1"/>
      </c:valAx>
      <c:catAx>
        <c:axId val="23582120"/>
        <c:scaling>
          <c:orientation val="minMax"/>
        </c:scaling>
        <c:axPos val="b"/>
        <c:delete val="1"/>
        <c:majorTickMark val="in"/>
        <c:minorTickMark val="none"/>
        <c:tickLblPos val="nextTo"/>
        <c:crossAx val="10912489"/>
        <c:crosses val="autoZero"/>
        <c:auto val="0"/>
        <c:lblOffset val="100"/>
        <c:noMultiLvlLbl val="0"/>
      </c:catAx>
      <c:valAx>
        <c:axId val="10912489"/>
        <c:scaling>
          <c:orientation val="minMax"/>
          <c:max val="2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8212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"/>
          <c:y val="0.1"/>
          <c:w val="0.5815"/>
          <c:h val="0.3737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卸売・
小売業
28.9%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サービス業
18.0%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製造業
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建設業
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飲食店・
宿泊業
15.6%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19.2%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'12'!$G$5:$G$10</c:f>
              <c:strCache/>
            </c:strRef>
          </c:cat>
          <c:val>
            <c:numRef>
              <c:f>'12'!$H$5:$H$10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415"/>
          <c:w val="0.89625"/>
          <c:h val="0.8755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卸売・小売業
23.3%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製造業
21.4%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医療・福祉
9.1%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建設業
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'12'!$G$16:$G$22</c:f>
              <c:strCache/>
            </c:strRef>
          </c:cat>
          <c:val>
            <c:numRef>
              <c:f>'12'!$H$16:$H$22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55"/>
          <c:w val="0.899"/>
          <c:h val="0.716"/>
        </c:manualLayout>
      </c:layout>
      <c:areaChart>
        <c:grouping val="percentStacked"/>
        <c:varyColors val="0"/>
        <c:ser>
          <c:idx val="0"/>
          <c:order val="0"/>
          <c:tx>
            <c:strRef>
              <c:f>2!$H$5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33CC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2!$G$6:$G$22</c:f>
              <c:strCache/>
            </c:strRef>
          </c:cat>
          <c:val>
            <c:numRef>
              <c:f>2!$H$6:$H$22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2!$I$5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2!$G$6:$G$22</c:f>
              <c:strCache/>
            </c:strRef>
          </c:cat>
          <c:val>
            <c:numRef>
              <c:f>2!$I$6:$I$22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2!$J$5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2!$G$6:$G$22</c:f>
              <c:strCache/>
            </c:strRef>
          </c:cat>
          <c:val>
            <c:numRef>
              <c:f>2!$J$6:$J$22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39478626"/>
        <c:axId val="19763315"/>
      </c:area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/>
            </a:pPr>
          </a:p>
        </c:txPr>
        <c:crossAx val="19763315"/>
        <c:crosses val="autoZero"/>
        <c:auto val="1"/>
        <c:lblOffset val="100"/>
        <c:noMultiLvlLbl val="0"/>
      </c:catAx>
      <c:valAx>
        <c:axId val="197633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786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神戸
27.3%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阪神南
18.2%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阪神北
12.8%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東播磨
12.9%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北播磨
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中播磨
10.3%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西播磨
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但馬
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丹波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淡路
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3!$G$5:$G$14</c:f>
              <c:strCache/>
            </c:strRef>
          </c:cat>
          <c:val>
            <c:numRef>
              <c:f>3!$H$5:$H$14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1175"/>
          <c:w val="0.8627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4!$H$5</c:f>
              <c:strCache>
                <c:ptCount val="1"/>
                <c:pt idx="0">
                  <c:v>男（25～29歳）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4!$G$6:$G$16</c:f>
              <c:strCache/>
            </c:strRef>
          </c:cat>
          <c:val>
            <c:numRef>
              <c:f>4!$H$6:$H$16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4!$I$5</c:f>
              <c:strCache>
                <c:ptCount val="1"/>
                <c:pt idx="0">
                  <c:v>男（30～34歳）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4!$G$6:$G$16</c:f>
              <c:strCache/>
            </c:strRef>
          </c:cat>
          <c:val>
            <c:numRef>
              <c:f>4!$I$6:$I$16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4!$J$5</c:f>
              <c:strCache>
                <c:ptCount val="1"/>
                <c:pt idx="0">
                  <c:v>男（35～39歳）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4!$G$6:$G$16</c:f>
              <c:strCache/>
            </c:strRef>
          </c:cat>
          <c:val>
            <c:numRef>
              <c:f>4!$J$6:$J$16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4!$K$5</c:f>
              <c:strCache>
                <c:ptCount val="1"/>
                <c:pt idx="0">
                  <c:v>女（25～29歳）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4!$G$6:$G$16</c:f>
              <c:strCache/>
            </c:strRef>
          </c:cat>
          <c:val>
            <c:numRef>
              <c:f>4!$K$6:$K$16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4!$L$5</c:f>
              <c:strCache>
                <c:ptCount val="1"/>
                <c:pt idx="0">
                  <c:v>女（30～34歳）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4!$G$6:$G$16</c:f>
              <c:strCache/>
            </c:strRef>
          </c:cat>
          <c:val>
            <c:numRef>
              <c:f>4!$L$6:$L$16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4!$M$5</c:f>
              <c:strCache>
                <c:ptCount val="1"/>
                <c:pt idx="0">
                  <c:v>女（35～39歳）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4!$G$6:$G$16</c:f>
              <c:strCache/>
            </c:strRef>
          </c:cat>
          <c:val>
            <c:numRef>
              <c:f>4!$M$6:$M$16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652108"/>
        <c:axId val="57324653"/>
      </c:line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324653"/>
        <c:crosses val="autoZero"/>
        <c:auto val="1"/>
        <c:lblOffset val="100"/>
        <c:noMultiLvlLbl val="0"/>
      </c:catAx>
      <c:valAx>
        <c:axId val="573246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6521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1225"/>
          <c:w val="0.881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5!$H$5</c:f>
              <c:strCache>
                <c:ptCount val="1"/>
                <c:pt idx="0">
                  <c:v>出生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5!$G$6:$G$35</c:f>
              <c:strCache/>
            </c:strRef>
          </c:cat>
          <c:val>
            <c:numRef>
              <c:f>5!$H$6:$H$35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5!$I$5</c:f>
              <c:strCache>
                <c:ptCount val="1"/>
                <c:pt idx="0">
                  <c:v>死亡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5!$G$6:$G$35</c:f>
              <c:strCache/>
            </c:strRef>
          </c:cat>
          <c:val>
            <c:numRef>
              <c:f>5!$I$6:$I$35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6159830"/>
        <c:axId val="12785287"/>
      </c:lineChart>
      <c:catAx>
        <c:axId val="46159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785287"/>
        <c:crosses val="autoZero"/>
        <c:auto val="1"/>
        <c:lblOffset val="100"/>
        <c:tickLblSkip val="5"/>
        <c:noMultiLvlLbl val="0"/>
      </c:catAx>
      <c:valAx>
        <c:axId val="127852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1598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1225"/>
          <c:w val="0.8825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6!$H$5</c:f>
              <c:strCache>
                <c:ptCount val="1"/>
                <c:pt idx="0">
                  <c:v>婚姻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6!$G$6:$G$35</c:f>
              <c:strCache/>
            </c:strRef>
          </c:cat>
          <c:val>
            <c:numRef>
              <c:f>6!$H$6:$H$35</c:f>
              <c:numCache/>
            </c:numRef>
          </c:val>
          <c:smooth val="0"/>
        </c:ser>
        <c:ser>
          <c:idx val="1"/>
          <c:order val="1"/>
          <c:tx>
            <c:strRef>
              <c:f>6!$I$5</c:f>
              <c:strCache>
                <c:ptCount val="1"/>
                <c:pt idx="0">
                  <c:v>離婚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6!$G$6:$G$35</c:f>
              <c:strCache/>
            </c:strRef>
          </c:cat>
          <c:val>
            <c:numRef>
              <c:f>6!$I$6:$I$35</c:f>
              <c:numCache/>
            </c:numRef>
          </c:val>
          <c:smooth val="0"/>
        </c:ser>
        <c:marker val="1"/>
        <c:axId val="47958720"/>
        <c:axId val="28975297"/>
      </c:line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975297"/>
        <c:crosses val="autoZero"/>
        <c:auto val="1"/>
        <c:lblOffset val="100"/>
        <c:tickLblSkip val="5"/>
        <c:noMultiLvlLbl val="0"/>
      </c:catAx>
      <c:valAx>
        <c:axId val="289752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958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5"/>
          <c:y val="0.1"/>
          <c:w val="0.58075"/>
          <c:h val="0.374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大阪府
32.7%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京都府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奈良県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滋賀県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和歌山県
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関東
20.2%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中国・四国
14.9%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信越・北陸・東海
9.9%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九州・沖縄
7.8%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北海道・東北
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7!$G$6:$G$15</c:f>
              <c:strCache/>
            </c:strRef>
          </c:cat>
          <c:val>
            <c:numRef>
              <c:f>7!$H$6:$H$15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24225"/>
          <c:w val="0.588"/>
          <c:h val="0.54525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大阪府
28.0%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京都府
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奈良県
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滋賀県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和歌山県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関東
26.0%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中国・四国
14.1%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信越・北陸・東海
10.4%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九州・沖縄
8.1%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北海道・
東北
2.6%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7!$K$6:$K$15</c:f>
              <c:strCache/>
            </c:strRef>
          </c:cat>
          <c:val>
            <c:numRef>
              <c:f>7!$L$6:$L$15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27325"/>
          <c:w val="0.7925"/>
          <c:h val="0.554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8!$G$5:$G$12</c:f>
              <c:strCache/>
            </c:strRef>
          </c:cat>
          <c:val>
            <c:numRef>
              <c:f>8!$H$5:$H$12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0.51575</cdr:x>
      <cdr:y>0.05275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9050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●人口・世帯数の推移</a:t>
          </a:r>
        </a:p>
      </cdr:txBody>
    </cdr:sp>
  </cdr:relSizeAnchor>
  <cdr:relSizeAnchor xmlns:cdr="http://schemas.openxmlformats.org/drawingml/2006/chartDrawing">
    <cdr:from>
      <cdr:x>0</cdr:x>
      <cdr:y>0.0745</cdr:y>
    </cdr:from>
    <cdr:to>
      <cdr:x>0.261</cdr:x>
      <cdr:y>0.111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61950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（万人・万世帯）</a:t>
          </a:r>
        </a:p>
      </cdr:txBody>
    </cdr:sp>
  </cdr:relSizeAnchor>
  <cdr:relSizeAnchor xmlns:cdr="http://schemas.openxmlformats.org/drawingml/2006/chartDrawing">
    <cdr:from>
      <cdr:x>0.9325</cdr:x>
      <cdr:y>0.83825</cdr:y>
    </cdr:from>
    <cdr:to>
      <cdr:x>1</cdr:x>
      <cdr:y>0.871</cdr:y>
    </cdr:to>
    <cdr:sp>
      <cdr:nvSpPr>
        <cdr:cNvPr id="3" name="TextBox 3"/>
        <cdr:cNvSpPr txBox="1">
          <a:spLocks noChangeArrowheads="1"/>
        </cdr:cNvSpPr>
      </cdr:nvSpPr>
      <cdr:spPr>
        <a:xfrm>
          <a:off x="3429000" y="4143375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0.0555</cdr:x>
      <cdr:y>0.8665</cdr:y>
    </cdr:from>
    <cdr:to>
      <cdr:x>0.86425</cdr:x>
      <cdr:y>0.89925</cdr:y>
    </cdr:to>
    <cdr:sp>
      <cdr:nvSpPr>
        <cdr:cNvPr id="4" name="TextBox 4"/>
        <cdr:cNvSpPr txBox="1">
          <a:spLocks noChangeArrowheads="1"/>
        </cdr:cNvSpPr>
      </cdr:nvSpPr>
      <cdr:spPr>
        <a:xfrm>
          <a:off x="200025" y="4286250"/>
          <a:ext cx="2981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/>
            <a:t>  1920       1930     　1940      1950       1960     　1970       1980    　 1990　    2000  </a:t>
          </a:r>
        </a:p>
      </cdr:txBody>
    </cdr:sp>
  </cdr:relSizeAnchor>
  <cdr:relSizeAnchor xmlns:cdr="http://schemas.openxmlformats.org/drawingml/2006/chartDrawing">
    <cdr:from>
      <cdr:x>0.4285</cdr:x>
      <cdr:y>0.9195</cdr:y>
    </cdr:from>
    <cdr:to>
      <cdr:x>0.9815</cdr:x>
      <cdr:y>0.98875</cdr:y>
    </cdr:to>
    <cdr:sp>
      <cdr:nvSpPr>
        <cdr:cNvPr id="5" name="TextBox 5"/>
        <cdr:cNvSpPr txBox="1">
          <a:spLocks noChangeArrowheads="1"/>
        </cdr:cNvSpPr>
      </cdr:nvSpPr>
      <cdr:spPr>
        <a:xfrm>
          <a:off x="1571625" y="4552950"/>
          <a:ext cx="2038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総務省統計局「国勢調査報告」
平成17年は速報値（各年10月1日）</a:t>
          </a:r>
        </a:p>
      </cdr:txBody>
    </cdr:sp>
  </cdr:relSizeAnchor>
  <cdr:relSizeAnchor xmlns:cdr="http://schemas.openxmlformats.org/drawingml/2006/chartDrawing">
    <cdr:from>
      <cdr:x>0.68475</cdr:x>
      <cdr:y>0.264</cdr:y>
    </cdr:from>
    <cdr:to>
      <cdr:x>0.8785</cdr:x>
      <cdr:y>0.3295</cdr:y>
    </cdr:to>
    <cdr:sp>
      <cdr:nvSpPr>
        <cdr:cNvPr id="6" name="TextBox 6"/>
        <cdr:cNvSpPr txBox="1">
          <a:spLocks noChangeArrowheads="1"/>
        </cdr:cNvSpPr>
      </cdr:nvSpPr>
      <cdr:spPr>
        <a:xfrm>
          <a:off x="2514600" y="1304925"/>
          <a:ext cx="714375" cy="3238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平成17年
5,590,381人</a:t>
          </a:r>
        </a:p>
      </cdr:txBody>
    </cdr:sp>
  </cdr:relSizeAnchor>
  <cdr:relSizeAnchor xmlns:cdr="http://schemas.openxmlformats.org/drawingml/2006/chartDrawing">
    <cdr:from>
      <cdr:x>0.64525</cdr:x>
      <cdr:y>0.68375</cdr:y>
    </cdr:from>
    <cdr:to>
      <cdr:x>0.87525</cdr:x>
      <cdr:y>0.74925</cdr:y>
    </cdr:to>
    <cdr:sp>
      <cdr:nvSpPr>
        <cdr:cNvPr id="7" name="TextBox 8"/>
        <cdr:cNvSpPr txBox="1">
          <a:spLocks noChangeArrowheads="1"/>
        </cdr:cNvSpPr>
      </cdr:nvSpPr>
      <cdr:spPr>
        <a:xfrm>
          <a:off x="2371725" y="3381375"/>
          <a:ext cx="847725" cy="3238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平成17年
2,145,760世帯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5</xdr:col>
      <xdr:colOff>323850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47625" y="19050"/>
        <a:ext cx="36576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0.052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480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●婚姻件数と離婚件数の推移</a:t>
          </a:r>
        </a:p>
      </cdr:txBody>
    </cdr:sp>
  </cdr:relSizeAnchor>
  <cdr:relSizeAnchor xmlns:cdr="http://schemas.openxmlformats.org/drawingml/2006/chartDrawing">
    <cdr:from>
      <cdr:x>0.02525</cdr:x>
      <cdr:y>0.075</cdr:y>
    </cdr:from>
    <cdr:to>
      <cdr:x>0.289</cdr:x>
      <cdr:y>0.11075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35242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（千組）</a:t>
          </a:r>
        </a:p>
      </cdr:txBody>
    </cdr:sp>
  </cdr:relSizeAnchor>
  <cdr:relSizeAnchor xmlns:cdr="http://schemas.openxmlformats.org/drawingml/2006/chartDrawing">
    <cdr:from>
      <cdr:x>0.86775</cdr:x>
      <cdr:y>0.83625</cdr:y>
    </cdr:from>
    <cdr:to>
      <cdr:x>1</cdr:x>
      <cdr:y>0.872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401955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16（年）</a:t>
          </a:r>
        </a:p>
      </cdr:txBody>
    </cdr:sp>
  </cdr:relSizeAnchor>
  <cdr:relSizeAnchor xmlns:cdr="http://schemas.openxmlformats.org/drawingml/2006/chartDrawing">
    <cdr:from>
      <cdr:x>0.41275</cdr:x>
      <cdr:y>0.295</cdr:y>
    </cdr:from>
    <cdr:to>
      <cdr:x>0.512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504950" y="140970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婚姻</a:t>
          </a:r>
        </a:p>
      </cdr:txBody>
    </cdr:sp>
  </cdr:relSizeAnchor>
  <cdr:relSizeAnchor xmlns:cdr="http://schemas.openxmlformats.org/drawingml/2006/chartDrawing">
    <cdr:from>
      <cdr:x>0.42175</cdr:x>
      <cdr:y>0.6455</cdr:y>
    </cdr:from>
    <cdr:to>
      <cdr:x>0.521</cdr:x>
      <cdr:y>0.683</cdr:y>
    </cdr:to>
    <cdr:sp>
      <cdr:nvSpPr>
        <cdr:cNvPr id="5" name="TextBox 5"/>
        <cdr:cNvSpPr txBox="1">
          <a:spLocks noChangeArrowheads="1"/>
        </cdr:cNvSpPr>
      </cdr:nvSpPr>
      <cdr:spPr>
        <a:xfrm>
          <a:off x="1533525" y="30956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離婚</a:t>
          </a:r>
        </a:p>
      </cdr:txBody>
    </cdr:sp>
  </cdr:relSizeAnchor>
  <cdr:relSizeAnchor xmlns:cdr="http://schemas.openxmlformats.org/drawingml/2006/chartDrawing">
    <cdr:from>
      <cdr:x>0.82525</cdr:x>
      <cdr:y>0.36175</cdr:y>
    </cdr:from>
    <cdr:to>
      <cdr:x>0.9845</cdr:x>
      <cdr:y>0.39925</cdr:y>
    </cdr:to>
    <cdr:sp>
      <cdr:nvSpPr>
        <cdr:cNvPr id="6" name="TextBox 6"/>
        <cdr:cNvSpPr txBox="1">
          <a:spLocks noChangeArrowheads="1"/>
        </cdr:cNvSpPr>
      </cdr:nvSpPr>
      <cdr:spPr>
        <a:xfrm>
          <a:off x="3009900" y="1733550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30,241件</a:t>
          </a:r>
        </a:p>
      </cdr:txBody>
    </cdr:sp>
  </cdr:relSizeAnchor>
  <cdr:relSizeAnchor xmlns:cdr="http://schemas.openxmlformats.org/drawingml/2006/chartDrawing">
    <cdr:from>
      <cdr:x>0.84</cdr:x>
      <cdr:y>0.66325</cdr:y>
    </cdr:from>
    <cdr:to>
      <cdr:x>0.99925</cdr:x>
      <cdr:y>0.70075</cdr:y>
    </cdr:to>
    <cdr:sp>
      <cdr:nvSpPr>
        <cdr:cNvPr id="7" name="TextBox 7"/>
        <cdr:cNvSpPr txBox="1">
          <a:spLocks noChangeArrowheads="1"/>
        </cdr:cNvSpPr>
      </cdr:nvSpPr>
      <cdr:spPr>
        <a:xfrm>
          <a:off x="3057525" y="3181350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11,669件</a:t>
          </a:r>
        </a:p>
      </cdr:txBody>
    </cdr:sp>
  </cdr:relSizeAnchor>
  <cdr:relSizeAnchor xmlns:cdr="http://schemas.openxmlformats.org/drawingml/2006/chartDrawing">
    <cdr:from>
      <cdr:x>0.12</cdr:x>
      <cdr:y>0.89325</cdr:y>
    </cdr:from>
    <cdr:to>
      <cdr:x>0.92675</cdr:x>
      <cdr:y>0.99625</cdr:y>
    </cdr:to>
    <cdr:sp>
      <cdr:nvSpPr>
        <cdr:cNvPr id="8" name="TextBox 8"/>
        <cdr:cNvSpPr txBox="1">
          <a:spLocks noChangeArrowheads="1"/>
        </cdr:cNvSpPr>
      </cdr:nvSpPr>
      <cdr:spPr>
        <a:xfrm>
          <a:off x="428625" y="4295775"/>
          <a:ext cx="29432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厚生労働省「人口動態統計（確定数）の概況」
県情報事務センター
「人口動態統計（確定数）の概況&lt;兵庫県の状況&gt;」</a:t>
          </a:r>
        </a:p>
      </cdr:txBody>
    </cdr:sp>
  </cdr:relSizeAnchor>
  <cdr:relSizeAnchor xmlns:cdr="http://schemas.openxmlformats.org/drawingml/2006/chartDrawing">
    <cdr:from>
      <cdr:x>0.083</cdr:x>
      <cdr:y>0.84475</cdr:y>
    </cdr:from>
    <cdr:to>
      <cdr:x>0.82975</cdr:x>
      <cdr:y>0.8765</cdr:y>
    </cdr:to>
    <cdr:sp>
      <cdr:nvSpPr>
        <cdr:cNvPr id="9" name="TextBox 9"/>
        <cdr:cNvSpPr txBox="1">
          <a:spLocks noChangeArrowheads="1"/>
        </cdr:cNvSpPr>
      </cdr:nvSpPr>
      <cdr:spPr>
        <a:xfrm>
          <a:off x="295275" y="4057650"/>
          <a:ext cx="2724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25" b="0" i="0" u="none" baseline="0"/>
            <a:t> 1975     　　　1980     　　 　 1985     　　    1990     　　  　1995       　　  2000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285750</xdr:colOff>
      <xdr:row>34</xdr:row>
      <xdr:rowOff>0</xdr:rowOff>
    </xdr:to>
    <xdr:graphicFrame>
      <xdr:nvGraphicFramePr>
        <xdr:cNvPr id="1" name="Chart 5"/>
        <xdr:cNvGraphicFramePr/>
      </xdr:nvGraphicFramePr>
      <xdr:xfrm>
        <a:off x="19050" y="47625"/>
        <a:ext cx="3648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0.99625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57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●転入・転出者数の地方別割合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</a:t>
          </a:r>
        </a:p>
      </cdr:txBody>
    </cdr:sp>
  </cdr:relSizeAnchor>
  <cdr:relSizeAnchor xmlns:cdr="http://schemas.openxmlformats.org/drawingml/2006/chartDrawing">
    <cdr:from>
      <cdr:x>0.17875</cdr:x>
      <cdr:y>0.92525</cdr:y>
    </cdr:from>
    <cdr:to>
      <cdr:x>0.9735</cdr:x>
      <cdr:y>0.97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" y="4324350"/>
          <a:ext cx="2914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総務省統計局「住民基本台帳人口移動報告年報」</a:t>
          </a:r>
        </a:p>
      </cdr:txBody>
    </cdr:sp>
  </cdr:relSizeAnchor>
  <cdr:relSizeAnchor xmlns:cdr="http://schemas.openxmlformats.org/drawingml/2006/chartDrawing">
    <cdr:from>
      <cdr:x>0.5965</cdr:x>
      <cdr:y>0.253</cdr:y>
    </cdr:from>
    <cdr:to>
      <cdr:x>0.7705</cdr:x>
      <cdr:y>0.32025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1181100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転入
106,023人</a:t>
          </a:r>
        </a:p>
      </cdr:txBody>
    </cdr:sp>
  </cdr:relSizeAnchor>
  <cdr:relSizeAnchor xmlns:cdr="http://schemas.openxmlformats.org/drawingml/2006/chartDrawing">
    <cdr:from>
      <cdr:x>0.7555</cdr:x>
      <cdr:y>0.43975</cdr:y>
    </cdr:from>
    <cdr:to>
      <cdr:x>0.771</cdr:x>
      <cdr:y>0.48975</cdr:y>
    </cdr:to>
    <cdr:sp>
      <cdr:nvSpPr>
        <cdr:cNvPr id="4" name="Line 4"/>
        <cdr:cNvSpPr>
          <a:spLocks/>
        </cdr:cNvSpPr>
      </cdr:nvSpPr>
      <cdr:spPr>
        <a:xfrm flipH="1">
          <a:off x="2762250" y="2047875"/>
          <a:ext cx="571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0.43975</cdr:y>
    </cdr:from>
    <cdr:to>
      <cdr:x>0.82875</cdr:x>
      <cdr:y>0.502</cdr:y>
    </cdr:to>
    <cdr:sp>
      <cdr:nvSpPr>
        <cdr:cNvPr id="5" name="Line 5"/>
        <cdr:cNvSpPr>
          <a:spLocks/>
        </cdr:cNvSpPr>
      </cdr:nvSpPr>
      <cdr:spPr>
        <a:xfrm>
          <a:off x="2914650" y="2047875"/>
          <a:ext cx="1238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0.82875</cdr:x>
      <cdr:y>0.42325</cdr:y>
    </cdr:from>
    <cdr:to>
      <cdr:x>0.88975</cdr:x>
      <cdr:y>0.469</cdr:y>
    </cdr:to>
    <cdr:sp>
      <cdr:nvSpPr>
        <cdr:cNvPr id="6" name="Line 6"/>
        <cdr:cNvSpPr>
          <a:spLocks/>
        </cdr:cNvSpPr>
      </cdr:nvSpPr>
      <cdr:spPr>
        <a:xfrm>
          <a:off x="3038475" y="1971675"/>
          <a:ext cx="219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0.85625</cdr:x>
      <cdr:y>0.392</cdr:y>
    </cdr:from>
    <cdr:to>
      <cdr:x>0.88975</cdr:x>
      <cdr:y>0.41275</cdr:y>
    </cdr:to>
    <cdr:sp>
      <cdr:nvSpPr>
        <cdr:cNvPr id="7" name="Line 7"/>
        <cdr:cNvSpPr>
          <a:spLocks/>
        </cdr:cNvSpPr>
      </cdr:nvSpPr>
      <cdr:spPr>
        <a:xfrm>
          <a:off x="3133725" y="182880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0.36975</cdr:x>
      <cdr:y>0.201</cdr:y>
    </cdr:from>
    <cdr:to>
      <cdr:x>0.47425</cdr:x>
      <cdr:y>0.201</cdr:y>
    </cdr:to>
    <cdr:sp>
      <cdr:nvSpPr>
        <cdr:cNvPr id="8" name="Line 8"/>
        <cdr:cNvSpPr>
          <a:spLocks/>
        </cdr:cNvSpPr>
      </cdr:nvSpPr>
      <cdr:spPr>
        <a:xfrm>
          <a:off x="1352550" y="933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0.40875</cdr:x>
      <cdr:y>0.1175</cdr:y>
    </cdr:from>
    <cdr:to>
      <cdr:x>0.57775</cdr:x>
      <cdr:y>0.12675</cdr:y>
    </cdr:to>
    <cdr:sp>
      <cdr:nvSpPr>
        <cdr:cNvPr id="9" name="Line 9"/>
        <cdr:cNvSpPr>
          <a:spLocks/>
        </cdr:cNvSpPr>
      </cdr:nvSpPr>
      <cdr:spPr>
        <a:xfrm>
          <a:off x="1495425" y="542925"/>
          <a:ext cx="6191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0.59475</cdr:x>
      <cdr:y>0.06975</cdr:y>
    </cdr:from>
    <cdr:to>
      <cdr:x>0.656</cdr:x>
      <cdr:y>0.10625</cdr:y>
    </cdr:to>
    <cdr:sp>
      <cdr:nvSpPr>
        <cdr:cNvPr id="10" name="Line 10"/>
        <cdr:cNvSpPr>
          <a:spLocks/>
        </cdr:cNvSpPr>
      </cdr:nvSpPr>
      <cdr:spPr>
        <a:xfrm>
          <a:off x="2171700" y="323850"/>
          <a:ext cx="228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</cdr:x>
      <cdr:y>0.46475</cdr:y>
    </cdr:from>
    <cdr:to>
      <cdr:x>0.44425</cdr:x>
      <cdr:y>0.55975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15335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転出
107,161人</a:t>
          </a:r>
        </a:p>
      </cdr:txBody>
    </cdr:sp>
  </cdr:relSizeAnchor>
  <cdr:relSizeAnchor xmlns:cdr="http://schemas.openxmlformats.org/drawingml/2006/chartDrawing">
    <cdr:from>
      <cdr:x>0.5385</cdr:x>
      <cdr:y>0.695</cdr:y>
    </cdr:from>
    <cdr:to>
      <cdr:x>0.55175</cdr:x>
      <cdr:y>0.7335</cdr:y>
    </cdr:to>
    <cdr:sp>
      <cdr:nvSpPr>
        <cdr:cNvPr id="2" name="Line 2"/>
        <cdr:cNvSpPr>
          <a:spLocks/>
        </cdr:cNvSpPr>
      </cdr:nvSpPr>
      <cdr:spPr>
        <a:xfrm>
          <a:off x="1800225" y="2295525"/>
          <a:ext cx="47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0.56175</cdr:x>
      <cdr:y>0.6805</cdr:y>
    </cdr:from>
    <cdr:to>
      <cdr:x>0.632</cdr:x>
      <cdr:y>0.71325</cdr:y>
    </cdr:to>
    <cdr:sp>
      <cdr:nvSpPr>
        <cdr:cNvPr id="3" name="Line 3"/>
        <cdr:cNvSpPr>
          <a:spLocks/>
        </cdr:cNvSpPr>
      </cdr:nvSpPr>
      <cdr:spPr>
        <a:xfrm>
          <a:off x="1876425" y="2247900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0.56175</cdr:x>
      <cdr:y>0.651</cdr:y>
    </cdr:from>
    <cdr:to>
      <cdr:x>0.699</cdr:x>
      <cdr:y>0.651</cdr:y>
    </cdr:to>
    <cdr:sp>
      <cdr:nvSpPr>
        <cdr:cNvPr id="4" name="Line 4"/>
        <cdr:cNvSpPr>
          <a:spLocks/>
        </cdr:cNvSpPr>
      </cdr:nvSpPr>
      <cdr:spPr>
        <a:xfrm flipV="1">
          <a:off x="1876425" y="2143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0.60875</cdr:x>
      <cdr:y>0.60025</cdr:y>
    </cdr:from>
    <cdr:to>
      <cdr:x>0.67575</cdr:x>
      <cdr:y>0.6015</cdr:y>
    </cdr:to>
    <cdr:sp>
      <cdr:nvSpPr>
        <cdr:cNvPr id="5" name="Line 5"/>
        <cdr:cNvSpPr>
          <a:spLocks/>
        </cdr:cNvSpPr>
      </cdr:nvSpPr>
      <cdr:spPr>
        <a:xfrm flipH="1">
          <a:off x="2038350" y="19812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0.32425</cdr:x>
      <cdr:y>0.22475</cdr:y>
    </cdr:from>
    <cdr:to>
      <cdr:x>0.32425</cdr:x>
      <cdr:y>0.27525</cdr:y>
    </cdr:to>
    <cdr:sp>
      <cdr:nvSpPr>
        <cdr:cNvPr id="6" name="Line 6"/>
        <cdr:cNvSpPr>
          <a:spLocks/>
        </cdr:cNvSpPr>
      </cdr:nvSpPr>
      <cdr:spPr>
        <a:xfrm flipH="1">
          <a:off x="1085850" y="733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0.16575</cdr:y>
    </cdr:from>
    <cdr:to>
      <cdr:x>0.2545</cdr:x>
      <cdr:y>0.311</cdr:y>
    </cdr:to>
    <cdr:sp>
      <cdr:nvSpPr>
        <cdr:cNvPr id="7" name="Line 7"/>
        <cdr:cNvSpPr>
          <a:spLocks/>
        </cdr:cNvSpPr>
      </cdr:nvSpPr>
      <cdr:spPr>
        <a:xfrm>
          <a:off x="619125" y="542925"/>
          <a:ext cx="228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0.08725</cdr:x>
      <cdr:y>0.311</cdr:y>
    </cdr:from>
    <cdr:to>
      <cdr:x>0.1505</cdr:x>
      <cdr:y>0.37575</cdr:y>
    </cdr:to>
    <cdr:sp>
      <cdr:nvSpPr>
        <cdr:cNvPr id="8" name="Line 8"/>
        <cdr:cNvSpPr>
          <a:spLocks/>
        </cdr:cNvSpPr>
      </cdr:nvSpPr>
      <cdr:spPr>
        <a:xfrm>
          <a:off x="285750" y="1019175"/>
          <a:ext cx="209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342900</xdr:colOff>
      <xdr:row>32</xdr:row>
      <xdr:rowOff>133350</xdr:rowOff>
    </xdr:to>
    <xdr:graphicFrame>
      <xdr:nvGraphicFramePr>
        <xdr:cNvPr id="1" name="Chart 7"/>
        <xdr:cNvGraphicFramePr/>
      </xdr:nvGraphicFramePr>
      <xdr:xfrm>
        <a:off x="57150" y="28575"/>
        <a:ext cx="36671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9</xdr:row>
      <xdr:rowOff>95250</xdr:rowOff>
    </xdr:from>
    <xdr:to>
      <xdr:col>5</xdr:col>
      <xdr:colOff>19050</xdr:colOff>
      <xdr:row>32</xdr:row>
      <xdr:rowOff>114300</xdr:rowOff>
    </xdr:to>
    <xdr:graphicFrame>
      <xdr:nvGraphicFramePr>
        <xdr:cNvPr id="2" name="Chart 8"/>
        <xdr:cNvGraphicFramePr/>
      </xdr:nvGraphicFramePr>
      <xdr:xfrm>
        <a:off x="47625" y="1381125"/>
        <a:ext cx="33528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4805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●外国人登録者数の国籍別割合
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（平成16年末現在）</a:t>
          </a:r>
        </a:p>
      </cdr:txBody>
    </cdr:sp>
  </cdr:relSizeAnchor>
  <cdr:relSizeAnchor xmlns:cdr="http://schemas.openxmlformats.org/drawingml/2006/chartDrawing">
    <cdr:from>
      <cdr:x>0.64825</cdr:x>
      <cdr:y>0.90475</cdr:y>
    </cdr:from>
    <cdr:to>
      <cdr:x>0.94925</cdr:x>
      <cdr:y>0.94025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4600575"/>
          <a:ext cx="1038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県国際政策課　調</a:t>
          </a:r>
        </a:p>
      </cdr:txBody>
    </cdr:sp>
  </cdr:relSizeAnchor>
  <cdr:relSizeAnchor xmlns:cdr="http://schemas.openxmlformats.org/drawingml/2006/chartDrawing">
    <cdr:from>
      <cdr:x>0.27725</cdr:x>
      <cdr:y>0.2445</cdr:y>
    </cdr:from>
    <cdr:to>
      <cdr:x>0.32075</cdr:x>
      <cdr:y>0.343</cdr:y>
    </cdr:to>
    <cdr:sp>
      <cdr:nvSpPr>
        <cdr:cNvPr id="3" name="Line 3"/>
        <cdr:cNvSpPr>
          <a:spLocks/>
        </cdr:cNvSpPr>
      </cdr:nvSpPr>
      <cdr:spPr>
        <a:xfrm>
          <a:off x="952500" y="1238250"/>
          <a:ext cx="152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0.20825</cdr:x>
      <cdr:y>0.25925</cdr:y>
    </cdr:from>
    <cdr:to>
      <cdr:x>0.293</cdr:x>
      <cdr:y>0.356</cdr:y>
    </cdr:to>
    <cdr:sp>
      <cdr:nvSpPr>
        <cdr:cNvPr id="4" name="Line 4"/>
        <cdr:cNvSpPr>
          <a:spLocks/>
        </cdr:cNvSpPr>
      </cdr:nvSpPr>
      <cdr:spPr>
        <a:xfrm>
          <a:off x="714375" y="1314450"/>
          <a:ext cx="2952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0.14325</cdr:x>
      <cdr:y>0.321</cdr:y>
    </cdr:from>
    <cdr:to>
      <cdr:x>0.2345</cdr:x>
      <cdr:y>0.3805</cdr:y>
    </cdr:to>
    <cdr:sp>
      <cdr:nvSpPr>
        <cdr:cNvPr id="5" name="Line 5"/>
        <cdr:cNvSpPr>
          <a:spLocks/>
        </cdr:cNvSpPr>
      </cdr:nvSpPr>
      <cdr:spPr>
        <a:xfrm>
          <a:off x="485775" y="1628775"/>
          <a:ext cx="314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0.1235</cdr:x>
      <cdr:y>0.3805</cdr:y>
    </cdr:from>
    <cdr:to>
      <cdr:x>0.1925</cdr:x>
      <cdr:y>0.4175</cdr:y>
    </cdr:to>
    <cdr:sp>
      <cdr:nvSpPr>
        <cdr:cNvPr id="6" name="Line 6"/>
        <cdr:cNvSpPr>
          <a:spLocks/>
        </cdr:cNvSpPr>
      </cdr:nvSpPr>
      <cdr:spPr>
        <a:xfrm>
          <a:off x="419100" y="1933575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0.5185</cdr:y>
    </cdr:from>
    <cdr:to>
      <cdr:x>0.59475</cdr:x>
      <cdr:y>0.58775</cdr:y>
    </cdr:to>
    <cdr:sp>
      <cdr:nvSpPr>
        <cdr:cNvPr id="7" name="TextBox 7"/>
        <cdr:cNvSpPr txBox="1">
          <a:spLocks noChangeArrowheads="1"/>
        </cdr:cNvSpPr>
      </cdr:nvSpPr>
      <cdr:spPr>
        <a:xfrm>
          <a:off x="1400175" y="2628900"/>
          <a:ext cx="647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101,865人</a:t>
          </a:r>
        </a:p>
      </cdr:txBody>
    </cdr:sp>
  </cdr:relSizeAnchor>
  <cdr:relSizeAnchor xmlns:cdr="http://schemas.openxmlformats.org/drawingml/2006/chartDrawing">
    <cdr:from>
      <cdr:x>0.1235</cdr:x>
      <cdr:y>0.4505</cdr:y>
    </cdr:from>
    <cdr:to>
      <cdr:x>0.16225</cdr:x>
      <cdr:y>0.467</cdr:y>
    </cdr:to>
    <cdr:sp>
      <cdr:nvSpPr>
        <cdr:cNvPr id="8" name="Line 8"/>
        <cdr:cNvSpPr>
          <a:spLocks/>
        </cdr:cNvSpPr>
      </cdr:nvSpPr>
      <cdr:spPr>
        <a:xfrm>
          <a:off x="419100" y="2286000"/>
          <a:ext cx="1333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5</xdr:col>
      <xdr:colOff>95250</xdr:colOff>
      <xdr:row>33</xdr:row>
      <xdr:rowOff>47625</xdr:rowOff>
    </xdr:to>
    <xdr:graphicFrame>
      <xdr:nvGraphicFramePr>
        <xdr:cNvPr id="1" name="Chart 6"/>
        <xdr:cNvGraphicFramePr/>
      </xdr:nvGraphicFramePr>
      <xdr:xfrm>
        <a:off x="28575" y="38100"/>
        <a:ext cx="34480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0.9775</cdr:x>
      <cdr:y>0.09525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95675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●事業所数と従業者数の地域別割合
　　　　　　　　　　        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（平成13年全事業所）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0.07825</cdr:x>
      <cdr:y>0.92075</cdr:y>
    </cdr:from>
    <cdr:to>
      <cdr:x>0.96625</cdr:x>
      <cdr:y>0.996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4191000"/>
          <a:ext cx="31718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総務省統計局「事業所・企業統計調査報告」
県統計課「兵庫県の事業所」</a:t>
          </a:r>
        </a:p>
      </cdr:txBody>
    </cdr:sp>
  </cdr:relSizeAnchor>
  <cdr:relSizeAnchor xmlns:cdr="http://schemas.openxmlformats.org/drawingml/2006/chartDrawing">
    <cdr:from>
      <cdr:x>0.2735</cdr:x>
      <cdr:y>0.245</cdr:y>
    </cdr:from>
    <cdr:to>
      <cdr:x>0.33225</cdr:x>
      <cdr:y>0.335</cdr:y>
    </cdr:to>
    <cdr:sp>
      <cdr:nvSpPr>
        <cdr:cNvPr id="3" name="TextBox 3"/>
        <cdr:cNvSpPr txBox="1">
          <a:spLocks noChangeArrowheads="1"/>
        </cdr:cNvSpPr>
      </cdr:nvSpPr>
      <cdr:spPr>
        <a:xfrm>
          <a:off x="971550" y="1114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神　戸</a:t>
          </a:r>
        </a:p>
      </cdr:txBody>
    </cdr:sp>
  </cdr:relSizeAnchor>
  <cdr:relSizeAnchor xmlns:cdr="http://schemas.openxmlformats.org/drawingml/2006/chartDrawing">
    <cdr:from>
      <cdr:x>0.2735</cdr:x>
      <cdr:y>0.58125</cdr:y>
    </cdr:from>
    <cdr:to>
      <cdr:x>0.33225</cdr:x>
      <cdr:y>0.67125</cdr:y>
    </cdr:to>
    <cdr:sp>
      <cdr:nvSpPr>
        <cdr:cNvPr id="4" name="TextBox 4"/>
        <cdr:cNvSpPr txBox="1">
          <a:spLocks noChangeArrowheads="1"/>
        </cdr:cNvSpPr>
      </cdr:nvSpPr>
      <cdr:spPr>
        <a:xfrm>
          <a:off x="971550" y="2638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神　戸</a:t>
          </a:r>
        </a:p>
      </cdr:txBody>
    </cdr:sp>
  </cdr:relSizeAnchor>
  <cdr:relSizeAnchor xmlns:cdr="http://schemas.openxmlformats.org/drawingml/2006/chartDrawing">
    <cdr:from>
      <cdr:x>0.44275</cdr:x>
      <cdr:y>0.245</cdr:y>
    </cdr:from>
    <cdr:to>
      <cdr:x>0.5015</cdr:x>
      <cdr:y>0.335</cdr:y>
    </cdr:to>
    <cdr:sp>
      <cdr:nvSpPr>
        <cdr:cNvPr id="5" name="TextBox 5"/>
        <cdr:cNvSpPr txBox="1">
          <a:spLocks noChangeArrowheads="1"/>
        </cdr:cNvSpPr>
      </cdr:nvSpPr>
      <cdr:spPr>
        <a:xfrm>
          <a:off x="1581150" y="1114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阪神南</a:t>
          </a:r>
        </a:p>
      </cdr:txBody>
    </cdr:sp>
  </cdr:relSizeAnchor>
  <cdr:relSizeAnchor xmlns:cdr="http://schemas.openxmlformats.org/drawingml/2006/chartDrawing">
    <cdr:from>
      <cdr:x>0.445</cdr:x>
      <cdr:y>0.58125</cdr:y>
    </cdr:from>
    <cdr:to>
      <cdr:x>0.50375</cdr:x>
      <cdr:y>0.67125</cdr:y>
    </cdr:to>
    <cdr:sp>
      <cdr:nvSpPr>
        <cdr:cNvPr id="6" name="TextBox 6"/>
        <cdr:cNvSpPr txBox="1">
          <a:spLocks noChangeArrowheads="1"/>
        </cdr:cNvSpPr>
      </cdr:nvSpPr>
      <cdr:spPr>
        <a:xfrm>
          <a:off x="1581150" y="2638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阪神南</a:t>
          </a:r>
        </a:p>
      </cdr:txBody>
    </cdr:sp>
  </cdr:relSizeAnchor>
  <cdr:relSizeAnchor xmlns:cdr="http://schemas.openxmlformats.org/drawingml/2006/chartDrawing">
    <cdr:from>
      <cdr:x>0.518</cdr:x>
      <cdr:y>0.245</cdr:y>
    </cdr:from>
    <cdr:to>
      <cdr:x>0.57675</cdr:x>
      <cdr:y>0.335</cdr:y>
    </cdr:to>
    <cdr:sp>
      <cdr:nvSpPr>
        <cdr:cNvPr id="7" name="TextBox 7"/>
        <cdr:cNvSpPr txBox="1">
          <a:spLocks noChangeArrowheads="1"/>
        </cdr:cNvSpPr>
      </cdr:nvSpPr>
      <cdr:spPr>
        <a:xfrm>
          <a:off x="1847850" y="1114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阪神北</a:t>
          </a:r>
        </a:p>
      </cdr:txBody>
    </cdr:sp>
  </cdr:relSizeAnchor>
  <cdr:relSizeAnchor xmlns:cdr="http://schemas.openxmlformats.org/drawingml/2006/chartDrawing">
    <cdr:from>
      <cdr:x>0.532</cdr:x>
      <cdr:y>0.58125</cdr:y>
    </cdr:from>
    <cdr:to>
      <cdr:x>0.59075</cdr:x>
      <cdr:y>0.67125</cdr:y>
    </cdr:to>
    <cdr:sp>
      <cdr:nvSpPr>
        <cdr:cNvPr id="8" name="TextBox 8"/>
        <cdr:cNvSpPr txBox="1">
          <a:spLocks noChangeArrowheads="1"/>
        </cdr:cNvSpPr>
      </cdr:nvSpPr>
      <cdr:spPr>
        <a:xfrm>
          <a:off x="1895475" y="2638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阪神北</a:t>
          </a:r>
        </a:p>
      </cdr:txBody>
    </cdr:sp>
  </cdr:relSizeAnchor>
  <cdr:relSizeAnchor xmlns:cdr="http://schemas.openxmlformats.org/drawingml/2006/chartDrawing">
    <cdr:from>
      <cdr:x>0.5875</cdr:x>
      <cdr:y>0.245</cdr:y>
    </cdr:from>
    <cdr:to>
      <cdr:x>0.64625</cdr:x>
      <cdr:y>0.335</cdr:y>
    </cdr:to>
    <cdr:sp>
      <cdr:nvSpPr>
        <cdr:cNvPr id="9" name="TextBox 9"/>
        <cdr:cNvSpPr txBox="1">
          <a:spLocks noChangeArrowheads="1"/>
        </cdr:cNvSpPr>
      </cdr:nvSpPr>
      <cdr:spPr>
        <a:xfrm>
          <a:off x="2095500" y="1114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東播磨</a:t>
          </a:r>
        </a:p>
      </cdr:txBody>
    </cdr:sp>
  </cdr:relSizeAnchor>
  <cdr:relSizeAnchor xmlns:cdr="http://schemas.openxmlformats.org/drawingml/2006/chartDrawing">
    <cdr:from>
      <cdr:x>0.612</cdr:x>
      <cdr:y>0.58125</cdr:y>
    </cdr:from>
    <cdr:to>
      <cdr:x>0.67075</cdr:x>
      <cdr:y>0.67125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181225" y="2638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東播磨</a:t>
          </a:r>
        </a:p>
      </cdr:txBody>
    </cdr:sp>
  </cdr:relSizeAnchor>
  <cdr:relSizeAnchor xmlns:cdr="http://schemas.openxmlformats.org/drawingml/2006/chartDrawing">
    <cdr:from>
      <cdr:x>0.71175</cdr:x>
      <cdr:y>0.245</cdr:y>
    </cdr:from>
    <cdr:to>
      <cdr:x>0.7705</cdr:x>
      <cdr:y>0.335</cdr:y>
    </cdr:to>
    <cdr:sp>
      <cdr:nvSpPr>
        <cdr:cNvPr id="11" name="TextBox 11"/>
        <cdr:cNvSpPr txBox="1">
          <a:spLocks noChangeArrowheads="1"/>
        </cdr:cNvSpPr>
      </cdr:nvSpPr>
      <cdr:spPr>
        <a:xfrm>
          <a:off x="2533650" y="1114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中播磨</a:t>
          </a:r>
        </a:p>
      </cdr:txBody>
    </cdr:sp>
  </cdr:relSizeAnchor>
  <cdr:relSizeAnchor xmlns:cdr="http://schemas.openxmlformats.org/drawingml/2006/chartDrawing">
    <cdr:from>
      <cdr:x>0.73825</cdr:x>
      <cdr:y>0.58125</cdr:y>
    </cdr:from>
    <cdr:to>
      <cdr:x>0.797</cdr:x>
      <cdr:y>0.67125</cdr:y>
    </cdr:to>
    <cdr:sp>
      <cdr:nvSpPr>
        <cdr:cNvPr id="12" name="TextBox 12"/>
        <cdr:cNvSpPr txBox="1">
          <a:spLocks noChangeArrowheads="1"/>
        </cdr:cNvSpPr>
      </cdr:nvSpPr>
      <cdr:spPr>
        <a:xfrm>
          <a:off x="2628900" y="26384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中播磨</a:t>
          </a:r>
        </a:p>
      </cdr:txBody>
    </cdr:sp>
  </cdr:relSizeAnchor>
  <cdr:relSizeAnchor xmlns:cdr="http://schemas.openxmlformats.org/drawingml/2006/chartDrawing">
    <cdr:from>
      <cdr:x>0.343</cdr:x>
      <cdr:y>0.54</cdr:y>
    </cdr:from>
    <cdr:to>
      <cdr:x>0.643</cdr:x>
      <cdr:y>0.54075</cdr:y>
    </cdr:to>
    <cdr:sp>
      <cdr:nvSpPr>
        <cdr:cNvPr id="13" name="Line 13"/>
        <cdr:cNvSpPr>
          <a:spLocks/>
        </cdr:cNvSpPr>
      </cdr:nvSpPr>
      <cdr:spPr>
        <a:xfrm flipH="1">
          <a:off x="1219200" y="24574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0.53925</cdr:y>
    </cdr:from>
    <cdr:to>
      <cdr:x>0.6925</cdr:x>
      <cdr:y>0.56375</cdr:y>
    </cdr:to>
    <cdr:sp>
      <cdr:nvSpPr>
        <cdr:cNvPr id="14" name="Line 14"/>
        <cdr:cNvSpPr>
          <a:spLocks/>
        </cdr:cNvSpPr>
      </cdr:nvSpPr>
      <cdr:spPr>
        <a:xfrm>
          <a:off x="2305050" y="24479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0.51075</cdr:y>
    </cdr:from>
    <cdr:to>
      <cdr:x>0.643</cdr:x>
      <cdr:y>0.51125</cdr:y>
    </cdr:to>
    <cdr:sp>
      <cdr:nvSpPr>
        <cdr:cNvPr id="15" name="Line 15"/>
        <cdr:cNvSpPr>
          <a:spLocks/>
        </cdr:cNvSpPr>
      </cdr:nvSpPr>
      <cdr:spPr>
        <a:xfrm flipH="1" flipV="1">
          <a:off x="1733550" y="2324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0.643</cdr:x>
      <cdr:y>0.51075</cdr:y>
    </cdr:from>
    <cdr:to>
      <cdr:x>0.84025</cdr:x>
      <cdr:y>0.56375</cdr:y>
    </cdr:to>
    <cdr:sp>
      <cdr:nvSpPr>
        <cdr:cNvPr id="16" name="Line 16"/>
        <cdr:cNvSpPr>
          <a:spLocks/>
        </cdr:cNvSpPr>
      </cdr:nvSpPr>
      <cdr:spPr>
        <a:xfrm>
          <a:off x="2295525" y="2324100"/>
          <a:ext cx="7048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0.51575</cdr:x>
      <cdr:y>0.4765</cdr:y>
    </cdr:from>
    <cdr:to>
      <cdr:x>0.643</cdr:x>
      <cdr:y>0.4765</cdr:y>
    </cdr:to>
    <cdr:sp>
      <cdr:nvSpPr>
        <cdr:cNvPr id="17" name="Line 17"/>
        <cdr:cNvSpPr>
          <a:spLocks/>
        </cdr:cNvSpPr>
      </cdr:nvSpPr>
      <cdr:spPr>
        <a:xfrm>
          <a:off x="1838325" y="21621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0.643</cdr:x>
      <cdr:y>0.4765</cdr:y>
    </cdr:from>
    <cdr:to>
      <cdr:x>0.8655</cdr:x>
      <cdr:y>0.56025</cdr:y>
    </cdr:to>
    <cdr:sp>
      <cdr:nvSpPr>
        <cdr:cNvPr id="18" name="Line 18"/>
        <cdr:cNvSpPr>
          <a:spLocks/>
        </cdr:cNvSpPr>
      </cdr:nvSpPr>
      <cdr:spPr>
        <a:xfrm>
          <a:off x="2295525" y="2162175"/>
          <a:ext cx="7905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0.79675</cdr:x>
      <cdr:y>0.49725</cdr:y>
    </cdr:from>
    <cdr:to>
      <cdr:x>0.8965</cdr:x>
      <cdr:y>0.56375</cdr:y>
    </cdr:to>
    <cdr:sp>
      <cdr:nvSpPr>
        <cdr:cNvPr id="19" name="Line 19"/>
        <cdr:cNvSpPr>
          <a:spLocks/>
        </cdr:cNvSpPr>
      </cdr:nvSpPr>
      <cdr:spPr>
        <a:xfrm>
          <a:off x="2838450" y="2257425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0.8825</cdr:x>
      <cdr:y>0.49725</cdr:y>
    </cdr:from>
    <cdr:to>
      <cdr:x>0.90975</cdr:x>
      <cdr:y>0.56375</cdr:y>
    </cdr:to>
    <cdr:sp>
      <cdr:nvSpPr>
        <cdr:cNvPr id="20" name="Line 20"/>
        <cdr:cNvSpPr>
          <a:spLocks/>
        </cdr:cNvSpPr>
      </cdr:nvSpPr>
      <cdr:spPr>
        <a:xfrm>
          <a:off x="3143250" y="2257425"/>
          <a:ext cx="95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0.343</cdr:x>
      <cdr:y>0.19175</cdr:y>
    </cdr:from>
    <cdr:to>
      <cdr:x>0.6215</cdr:x>
      <cdr:y>0.1925</cdr:y>
    </cdr:to>
    <cdr:sp>
      <cdr:nvSpPr>
        <cdr:cNvPr id="21" name="Line 21"/>
        <cdr:cNvSpPr>
          <a:spLocks/>
        </cdr:cNvSpPr>
      </cdr:nvSpPr>
      <cdr:spPr>
        <a:xfrm flipH="1">
          <a:off x="1219200" y="8667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0.62075</cdr:x>
      <cdr:y>0.19175</cdr:y>
    </cdr:from>
    <cdr:to>
      <cdr:x>0.67025</cdr:x>
      <cdr:y>0.226</cdr:y>
    </cdr:to>
    <cdr:sp>
      <cdr:nvSpPr>
        <cdr:cNvPr id="22" name="Line 22"/>
        <cdr:cNvSpPr>
          <a:spLocks/>
        </cdr:cNvSpPr>
      </cdr:nvSpPr>
      <cdr:spPr>
        <a:xfrm>
          <a:off x="2209800" y="866775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0.51225</cdr:x>
      <cdr:y>0.15975</cdr:y>
    </cdr:from>
    <cdr:to>
      <cdr:x>0.62075</cdr:x>
      <cdr:y>0.16025</cdr:y>
    </cdr:to>
    <cdr:sp>
      <cdr:nvSpPr>
        <cdr:cNvPr id="23" name="Line 23"/>
        <cdr:cNvSpPr>
          <a:spLocks/>
        </cdr:cNvSpPr>
      </cdr:nvSpPr>
      <cdr:spPr>
        <a:xfrm flipH="1">
          <a:off x="1828800" y="723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0.6185</cdr:x>
      <cdr:y>0.15975</cdr:y>
    </cdr:from>
    <cdr:to>
      <cdr:x>0.79825</cdr:x>
      <cdr:y>0.21425</cdr:y>
    </cdr:to>
    <cdr:sp>
      <cdr:nvSpPr>
        <cdr:cNvPr id="24" name="Line 24"/>
        <cdr:cNvSpPr>
          <a:spLocks/>
        </cdr:cNvSpPr>
      </cdr:nvSpPr>
      <cdr:spPr>
        <a:xfrm>
          <a:off x="2200275" y="723900"/>
          <a:ext cx="6381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0.51875</cdr:x>
      <cdr:y>0.113</cdr:y>
    </cdr:from>
    <cdr:to>
      <cdr:x>0.62375</cdr:x>
      <cdr:y>0.1135</cdr:y>
    </cdr:to>
    <cdr:sp>
      <cdr:nvSpPr>
        <cdr:cNvPr id="25" name="Line 25"/>
        <cdr:cNvSpPr>
          <a:spLocks/>
        </cdr:cNvSpPr>
      </cdr:nvSpPr>
      <cdr:spPr>
        <a:xfrm flipV="1">
          <a:off x="1847850" y="5143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0.61925</cdr:x>
      <cdr:y>0.113</cdr:y>
    </cdr:from>
    <cdr:to>
      <cdr:x>0.84025</cdr:x>
      <cdr:y>0.21425</cdr:y>
    </cdr:to>
    <cdr:sp>
      <cdr:nvSpPr>
        <cdr:cNvPr id="26" name="Line 26"/>
        <cdr:cNvSpPr>
          <a:spLocks/>
        </cdr:cNvSpPr>
      </cdr:nvSpPr>
      <cdr:spPr>
        <a:xfrm>
          <a:off x="2209800" y="514350"/>
          <a:ext cx="790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0.77975</cdr:x>
      <cdr:y>0.16025</cdr:y>
    </cdr:from>
    <cdr:to>
      <cdr:x>0.8825</cdr:x>
      <cdr:y>0.21425</cdr:y>
    </cdr:to>
    <cdr:sp>
      <cdr:nvSpPr>
        <cdr:cNvPr id="27" name="Line 27"/>
        <cdr:cNvSpPr>
          <a:spLocks/>
        </cdr:cNvSpPr>
      </cdr:nvSpPr>
      <cdr:spPr>
        <a:xfrm>
          <a:off x="2781300" y="723900"/>
          <a:ext cx="3714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0.8655</cdr:x>
      <cdr:y>0.14575</cdr:y>
    </cdr:from>
    <cdr:to>
      <cdr:x>0.90975</cdr:x>
      <cdr:y>0.21425</cdr:y>
    </cdr:to>
    <cdr:sp>
      <cdr:nvSpPr>
        <cdr:cNvPr id="28" name="Line 28"/>
        <cdr:cNvSpPr>
          <a:spLocks/>
        </cdr:cNvSpPr>
      </cdr:nvSpPr>
      <cdr:spPr>
        <a:xfrm>
          <a:off x="3086100" y="657225"/>
          <a:ext cx="1619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0.041</cdr:x>
      <cdr:y>0.34575</cdr:y>
    </cdr:from>
    <cdr:to>
      <cdr:x>0.185</cdr:x>
      <cdr:y>0.41475</cdr:y>
    </cdr:to>
    <cdr:sp>
      <cdr:nvSpPr>
        <cdr:cNvPr id="29" name="TextBox 29"/>
        <cdr:cNvSpPr txBox="1">
          <a:spLocks noChangeArrowheads="1"/>
        </cdr:cNvSpPr>
      </cdr:nvSpPr>
      <cdr:spPr>
        <a:xfrm>
          <a:off x="142875" y="1571625"/>
          <a:ext cx="514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252,131
事業所</a:t>
          </a:r>
        </a:p>
      </cdr:txBody>
    </cdr:sp>
  </cdr:relSizeAnchor>
  <cdr:relSizeAnchor xmlns:cdr="http://schemas.openxmlformats.org/drawingml/2006/chartDrawing">
    <cdr:from>
      <cdr:x>0</cdr:x>
      <cdr:y>0.69325</cdr:y>
    </cdr:from>
    <cdr:to>
      <cdr:x>0.20525</cdr:x>
      <cdr:y>0.731</cdr:y>
    </cdr:to>
    <cdr:sp>
      <cdr:nvSpPr>
        <cdr:cNvPr id="30" name="TextBox 30"/>
        <cdr:cNvSpPr txBox="1">
          <a:spLocks noChangeArrowheads="1"/>
        </cdr:cNvSpPr>
      </cdr:nvSpPr>
      <cdr:spPr>
        <a:xfrm>
          <a:off x="0" y="3152775"/>
          <a:ext cx="733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2,329,861人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5</xdr:col>
      <xdr:colOff>209550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9050" y="28575"/>
        <a:ext cx="35718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5</xdr:col>
      <xdr:colOff>361950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7150" y="0"/>
        <a:ext cx="36861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0.23875</cdr:x>
      <cdr:y>0.91725</cdr:y>
    </cdr:from>
    <cdr:to>
      <cdr:x>0.96925</cdr:x>
      <cdr:y>0.98475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4257675"/>
          <a:ext cx="2581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総務省統計局「事業所・企業統計調査報告」
県統計課「兵庫県の事業所」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0.9475</cdr:x>
      <cdr:y>0.08375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3528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●事業所数の産業別構成比の推移</a:t>
          </a:r>
        </a:p>
      </cdr:txBody>
    </cdr:sp>
  </cdr:relSizeAnchor>
  <cdr:relSizeAnchor xmlns:cdr="http://schemas.openxmlformats.org/drawingml/2006/chartDrawing">
    <cdr:from>
      <cdr:x>0.8845</cdr:x>
      <cdr:y>0.7845</cdr:y>
    </cdr:from>
    <cdr:to>
      <cdr:x>0.968</cdr:x>
      <cdr:y>0.81725</cdr:y>
    </cdr:to>
    <cdr:sp>
      <cdr:nvSpPr>
        <cdr:cNvPr id="3" name="TextBox 3"/>
        <cdr:cNvSpPr txBox="1">
          <a:spLocks noChangeArrowheads="1"/>
        </cdr:cNvSpPr>
      </cdr:nvSpPr>
      <cdr:spPr>
        <a:xfrm>
          <a:off x="3124200" y="3638550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8.7%</a:t>
          </a:r>
        </a:p>
      </cdr:txBody>
    </cdr:sp>
  </cdr:relSizeAnchor>
  <cdr:relSizeAnchor xmlns:cdr="http://schemas.openxmlformats.org/drawingml/2006/chartDrawing">
    <cdr:from>
      <cdr:x>0.4815</cdr:x>
      <cdr:y>0.79625</cdr:y>
    </cdr:from>
    <cdr:to>
      <cdr:x>0.59475</cdr:x>
      <cdr:y>0.825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3695700"/>
          <a:ext cx="40005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0.474</cdr:x>
      <cdr:y>0.7175</cdr:y>
    </cdr:from>
    <cdr:to>
      <cdr:x>0.58725</cdr:x>
      <cdr:y>0.74625</cdr:y>
    </cdr:to>
    <cdr:sp>
      <cdr:nvSpPr>
        <cdr:cNvPr id="5" name="TextBox 5"/>
        <cdr:cNvSpPr txBox="1">
          <a:spLocks noChangeArrowheads="1"/>
        </cdr:cNvSpPr>
      </cdr:nvSpPr>
      <cdr:spPr>
        <a:xfrm>
          <a:off x="1666875" y="3333750"/>
          <a:ext cx="40005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0.42</cdr:x>
      <cdr:y>0.50275</cdr:y>
    </cdr:from>
    <cdr:to>
      <cdr:x>0.65175</cdr:x>
      <cdr:y>0.558</cdr:y>
    </cdr:to>
    <cdr:sp>
      <cdr:nvSpPr>
        <cdr:cNvPr id="6" name="TextBox 6"/>
        <cdr:cNvSpPr txBox="1">
          <a:spLocks noChangeArrowheads="1"/>
        </cdr:cNvSpPr>
      </cdr:nvSpPr>
      <cdr:spPr>
        <a:xfrm>
          <a:off x="1476375" y="2333625"/>
          <a:ext cx="819150" cy="257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卸売業・小売業
飲食店</a:t>
          </a:r>
        </a:p>
      </cdr:txBody>
    </cdr:sp>
  </cdr:relSizeAnchor>
  <cdr:relSizeAnchor xmlns:cdr="http://schemas.openxmlformats.org/drawingml/2006/chartDrawing">
    <cdr:from>
      <cdr:x>0.4425</cdr:x>
      <cdr:y>0.26</cdr:y>
    </cdr:from>
    <cdr:to>
      <cdr:x>0.615</cdr:x>
      <cdr:y>0.28875</cdr:y>
    </cdr:to>
    <cdr:sp>
      <cdr:nvSpPr>
        <cdr:cNvPr id="7" name="TextBox 7"/>
        <cdr:cNvSpPr txBox="1">
          <a:spLocks noChangeArrowheads="1"/>
        </cdr:cNvSpPr>
      </cdr:nvSpPr>
      <cdr:spPr>
        <a:xfrm>
          <a:off x="1562100" y="1200150"/>
          <a:ext cx="60960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0.44025</cdr:x>
      <cdr:y>0.1515</cdr:y>
    </cdr:from>
    <cdr:to>
      <cdr:x>0.65325</cdr:x>
      <cdr:y>0.18025</cdr:y>
    </cdr:to>
    <cdr:sp>
      <cdr:nvSpPr>
        <cdr:cNvPr id="8" name="TextBox 8"/>
        <cdr:cNvSpPr txBox="1">
          <a:spLocks noChangeArrowheads="1"/>
        </cdr:cNvSpPr>
      </cdr:nvSpPr>
      <cdr:spPr>
        <a:xfrm>
          <a:off x="1552575" y="695325"/>
          <a:ext cx="7524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その他の産業</a:t>
          </a:r>
        </a:p>
      </cdr:txBody>
    </cdr:sp>
  </cdr:relSizeAnchor>
  <cdr:relSizeAnchor xmlns:cdr="http://schemas.openxmlformats.org/drawingml/2006/chartDrawing">
    <cdr:from>
      <cdr:x>0.865</cdr:x>
      <cdr:y>0.70925</cdr:y>
    </cdr:from>
    <cdr:to>
      <cdr:x>0.9675</cdr:x>
      <cdr:y>0.74825</cdr:y>
    </cdr:to>
    <cdr:sp>
      <cdr:nvSpPr>
        <cdr:cNvPr id="9" name="TextBox 9"/>
        <cdr:cNvSpPr txBox="1">
          <a:spLocks noChangeArrowheads="1"/>
        </cdr:cNvSpPr>
      </cdr:nvSpPr>
      <cdr:spPr>
        <a:xfrm>
          <a:off x="3048000" y="3295650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10.0%</a:t>
          </a:r>
        </a:p>
      </cdr:txBody>
    </cdr:sp>
  </cdr:relSizeAnchor>
  <cdr:relSizeAnchor xmlns:cdr="http://schemas.openxmlformats.org/drawingml/2006/chartDrawing">
    <cdr:from>
      <cdr:x>0.865</cdr:x>
      <cdr:y>0.529</cdr:y>
    </cdr:from>
    <cdr:to>
      <cdr:x>0.96475</cdr:x>
      <cdr:y>0.56175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48000" y="2457450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43.6%</a:t>
          </a:r>
        </a:p>
      </cdr:txBody>
    </cdr:sp>
  </cdr:relSizeAnchor>
  <cdr:relSizeAnchor xmlns:cdr="http://schemas.openxmlformats.org/drawingml/2006/chartDrawing">
    <cdr:from>
      <cdr:x>0.865</cdr:x>
      <cdr:y>0.276</cdr:y>
    </cdr:from>
    <cdr:to>
      <cdr:x>0.96475</cdr:x>
      <cdr:y>0.30875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48000" y="1276350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28.6%</a:t>
          </a:r>
        </a:p>
      </cdr:txBody>
    </cdr:sp>
  </cdr:relSizeAnchor>
  <cdr:relSizeAnchor xmlns:cdr="http://schemas.openxmlformats.org/drawingml/2006/chartDrawing">
    <cdr:from>
      <cdr:x>0.8845</cdr:x>
      <cdr:y>0.1515</cdr:y>
    </cdr:from>
    <cdr:to>
      <cdr:x>0.968</cdr:x>
      <cdr:y>0.18425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124200" y="695325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9.1%</a:t>
          </a:r>
        </a:p>
      </cdr:txBody>
    </cdr:sp>
  </cdr:relSizeAnchor>
  <cdr:relSizeAnchor xmlns:cdr="http://schemas.openxmlformats.org/drawingml/2006/chartDrawing">
    <cdr:from>
      <cdr:x>0.8845</cdr:x>
      <cdr:y>0.85175</cdr:y>
    </cdr:from>
    <cdr:to>
      <cdr:x>0.98425</cdr:x>
      <cdr:y>0.88875</cdr:y>
    </cdr:to>
    <cdr:sp>
      <cdr:nvSpPr>
        <cdr:cNvPr id="13" name="TextBox 13"/>
        <cdr:cNvSpPr txBox="1">
          <a:spLocks noChangeArrowheads="1"/>
        </cdr:cNvSpPr>
      </cdr:nvSpPr>
      <cdr:spPr>
        <a:xfrm>
          <a:off x="3124200" y="395287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0.46725</cdr:x>
      <cdr:y>0.05175</cdr:y>
    </cdr:from>
    <cdr:to>
      <cdr:x>0.91475</cdr:x>
      <cdr:y>0.09075</cdr:y>
    </cdr:to>
    <cdr:sp>
      <cdr:nvSpPr>
        <cdr:cNvPr id="14" name="TextBox 14"/>
        <cdr:cNvSpPr txBox="1">
          <a:spLocks noChangeArrowheads="1"/>
        </cdr:cNvSpPr>
      </cdr:nvSpPr>
      <cdr:spPr>
        <a:xfrm>
          <a:off x="1647825" y="238125"/>
          <a:ext cx="1581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/>
            <a:t>非農林漁業（公務を除く）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209550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57150" y="38100"/>
        <a:ext cx="35337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0.962</cdr:x>
      <cdr:y>0.04425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194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●民営事業所数と従業者数の推移</a:t>
          </a:r>
        </a:p>
      </cdr:txBody>
    </cdr:sp>
  </cdr:relSizeAnchor>
  <cdr:relSizeAnchor xmlns:cdr="http://schemas.openxmlformats.org/drawingml/2006/chartDrawing">
    <cdr:from>
      <cdr:x>0</cdr:x>
      <cdr:y>0.078</cdr:y>
    </cdr:from>
    <cdr:to>
      <cdr:x>0.2145</cdr:x>
      <cdr:y>0.11275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（万事業所）</a:t>
          </a:r>
        </a:p>
      </cdr:txBody>
    </cdr:sp>
  </cdr:relSizeAnchor>
  <cdr:relSizeAnchor xmlns:cdr="http://schemas.openxmlformats.org/drawingml/2006/chartDrawing">
    <cdr:from>
      <cdr:x>0.87375</cdr:x>
      <cdr:y>0.82725</cdr:y>
    </cdr:from>
    <cdr:to>
      <cdr:x>0.96225</cdr:x>
      <cdr:y>0.858</cdr:y>
    </cdr:to>
    <cdr:sp>
      <cdr:nvSpPr>
        <cdr:cNvPr id="3" name="TextBox 3"/>
        <cdr:cNvSpPr txBox="1">
          <a:spLocks noChangeArrowheads="1"/>
        </cdr:cNvSpPr>
      </cdr:nvSpPr>
      <cdr:spPr>
        <a:xfrm>
          <a:off x="3095625" y="408622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0.291</cdr:x>
      <cdr:y>0.88875</cdr:y>
    </cdr:from>
    <cdr:to>
      <cdr:x>1</cdr:x>
      <cdr:y>0.95225</cdr:y>
    </cdr:to>
    <cdr:sp>
      <cdr:nvSpPr>
        <cdr:cNvPr id="4" name="TextBox 4"/>
        <cdr:cNvSpPr txBox="1">
          <a:spLocks noChangeArrowheads="1"/>
        </cdr:cNvSpPr>
      </cdr:nvSpPr>
      <cdr:spPr>
        <a:xfrm>
          <a:off x="1028700" y="4391025"/>
          <a:ext cx="2590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総務省統計局「事業所・企業統計調査報告」
県統計課「兵庫県の事業所」</a:t>
          </a:r>
        </a:p>
      </cdr:txBody>
    </cdr:sp>
  </cdr:relSizeAnchor>
  <cdr:relSizeAnchor xmlns:cdr="http://schemas.openxmlformats.org/drawingml/2006/chartDrawing">
    <cdr:from>
      <cdr:x>0.86675</cdr:x>
      <cdr:y>0.076</cdr:y>
    </cdr:from>
    <cdr:to>
      <cdr:x>1</cdr:x>
      <cdr:y>0.11075</cdr:y>
    </cdr:to>
    <cdr:sp>
      <cdr:nvSpPr>
        <cdr:cNvPr id="5" name="TextBox 5"/>
        <cdr:cNvSpPr txBox="1">
          <a:spLocks noChangeArrowheads="1"/>
        </cdr:cNvSpPr>
      </cdr:nvSpPr>
      <cdr:spPr>
        <a:xfrm>
          <a:off x="3076575" y="3714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0.70675</cdr:x>
      <cdr:y>0.28225</cdr:y>
    </cdr:from>
    <cdr:to>
      <cdr:x>0.897</cdr:x>
      <cdr:y>0.34975</cdr:y>
    </cdr:to>
    <cdr:sp>
      <cdr:nvSpPr>
        <cdr:cNvPr id="6" name="TextBox 6"/>
        <cdr:cNvSpPr txBox="1">
          <a:spLocks noChangeArrowheads="1"/>
        </cdr:cNvSpPr>
      </cdr:nvSpPr>
      <cdr:spPr>
        <a:xfrm>
          <a:off x="2505075" y="1390650"/>
          <a:ext cx="676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231,174
    事業所</a:t>
          </a:r>
        </a:p>
      </cdr:txBody>
    </cdr:sp>
  </cdr:relSizeAnchor>
  <cdr:relSizeAnchor xmlns:cdr="http://schemas.openxmlformats.org/drawingml/2006/chartDrawing">
    <cdr:from>
      <cdr:x>0.77</cdr:x>
      <cdr:y>0.204</cdr:y>
    </cdr:from>
    <cdr:to>
      <cdr:x>0.979</cdr:x>
      <cdr:y>0.2405</cdr:y>
    </cdr:to>
    <cdr:sp>
      <cdr:nvSpPr>
        <cdr:cNvPr id="7" name="TextBox 7"/>
        <cdr:cNvSpPr txBox="1">
          <a:spLocks noChangeArrowheads="1"/>
        </cdr:cNvSpPr>
      </cdr:nvSpPr>
      <cdr:spPr>
        <a:xfrm>
          <a:off x="2733675" y="1000125"/>
          <a:ext cx="7429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2,001,934人</a:t>
          </a:r>
        </a:p>
      </cdr:txBody>
    </cdr:sp>
  </cdr:relSizeAnchor>
  <cdr:relSizeAnchor xmlns:cdr="http://schemas.openxmlformats.org/drawingml/2006/chartDrawing">
    <cdr:from>
      <cdr:x>0.3505</cdr:x>
      <cdr:y>0.167</cdr:y>
    </cdr:from>
    <cdr:to>
      <cdr:x>0.5275</cdr:x>
      <cdr:y>0.2035</cdr:y>
    </cdr:to>
    <cdr:sp>
      <cdr:nvSpPr>
        <cdr:cNvPr id="8" name="TextBox 8"/>
        <cdr:cNvSpPr txBox="1">
          <a:spLocks noChangeArrowheads="1"/>
        </cdr:cNvSpPr>
      </cdr:nvSpPr>
      <cdr:spPr>
        <a:xfrm>
          <a:off x="1238250" y="8191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従業者数</a:t>
          </a:r>
        </a:p>
      </cdr:txBody>
    </cdr:sp>
  </cdr:relSizeAnchor>
  <cdr:relSizeAnchor xmlns:cdr="http://schemas.openxmlformats.org/drawingml/2006/chartDrawing">
    <cdr:from>
      <cdr:x>0.3875</cdr:x>
      <cdr:y>0.59625</cdr:y>
    </cdr:from>
    <cdr:to>
      <cdr:x>0.6315</cdr:x>
      <cdr:y>0.627</cdr:y>
    </cdr:to>
    <cdr:sp>
      <cdr:nvSpPr>
        <cdr:cNvPr id="9" name="TextBox 9"/>
        <cdr:cNvSpPr txBox="1">
          <a:spLocks noChangeArrowheads="1"/>
        </cdr:cNvSpPr>
      </cdr:nvSpPr>
      <cdr:spPr>
        <a:xfrm>
          <a:off x="1371600" y="2943225"/>
          <a:ext cx="8667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民営事業所数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5</xdr:col>
      <xdr:colOff>228600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57150" y="0"/>
        <a:ext cx="35528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0.99725</cdr:x>
      <cdr:y>0.0965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●民営事業所数・従業者数の産業別割合
　　　　　　　　　　　　　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0.61025</cdr:x>
      <cdr:y>0.25375</cdr:y>
    </cdr:from>
    <cdr:to>
      <cdr:x>0.75425</cdr:x>
      <cdr:y>0.3165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1304925"/>
          <a:ext cx="514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事業所
231,174</a:t>
          </a:r>
        </a:p>
      </cdr:txBody>
    </cdr:sp>
  </cdr:relSizeAnchor>
  <cdr:relSizeAnchor xmlns:cdr="http://schemas.openxmlformats.org/drawingml/2006/chartDrawing">
    <cdr:from>
      <cdr:x>0.24825</cdr:x>
      <cdr:y>0.889</cdr:y>
    </cdr:from>
    <cdr:to>
      <cdr:x>0.971</cdr:x>
      <cdr:y>0.95175</cdr:y>
    </cdr:to>
    <cdr:sp>
      <cdr:nvSpPr>
        <cdr:cNvPr id="3" name="TextBox 3"/>
        <cdr:cNvSpPr txBox="1">
          <a:spLocks noChangeArrowheads="1"/>
        </cdr:cNvSpPr>
      </cdr:nvSpPr>
      <cdr:spPr>
        <a:xfrm>
          <a:off x="885825" y="4581525"/>
          <a:ext cx="2581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総務省統計局「事業所・企業統計調査報告」
県統計課「兵庫県の事業所」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0.425</cdr:y>
    </cdr:from>
    <cdr:to>
      <cdr:x>0.66525</cdr:x>
      <cdr:y>0.5595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1047750"/>
          <a:ext cx="742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従業者
2,001,934人</a:t>
          </a:r>
        </a:p>
      </cdr:txBody>
    </cdr:sp>
  </cdr:relSizeAnchor>
  <cdr:relSizeAnchor xmlns:cdr="http://schemas.openxmlformats.org/drawingml/2006/chartDrawing">
    <cdr:from>
      <cdr:x>0.32225</cdr:x>
      <cdr:y>0.7</cdr:y>
    </cdr:from>
    <cdr:to>
      <cdr:x>0.6165</cdr:x>
      <cdr:y>0.8345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" y="1733550"/>
          <a:ext cx="695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サービス業
13.6%</a:t>
          </a:r>
        </a:p>
      </cdr:txBody>
    </cdr:sp>
  </cdr:relSizeAnchor>
  <cdr:relSizeAnchor xmlns:cdr="http://schemas.openxmlformats.org/drawingml/2006/chartDrawing">
    <cdr:from>
      <cdr:x>0.1255</cdr:x>
      <cdr:y>0.5915</cdr:y>
    </cdr:from>
    <cdr:to>
      <cdr:x>0.35125</cdr:x>
      <cdr:y>0.78375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1457325"/>
          <a:ext cx="5334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飲食店
・宿泊業
10.1%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219075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35718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14</xdr:row>
      <xdr:rowOff>9525</xdr:rowOff>
    </xdr:from>
    <xdr:to>
      <xdr:col>3</xdr:col>
      <xdr:colOff>457200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123825" y="2009775"/>
        <a:ext cx="23622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0.9525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2766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●年齢3区分別人口割合の推移</a:t>
          </a:r>
        </a:p>
      </cdr:txBody>
    </cdr:sp>
  </cdr:relSizeAnchor>
  <cdr:relSizeAnchor xmlns:cdr="http://schemas.openxmlformats.org/drawingml/2006/chartDrawing">
    <cdr:from>
      <cdr:x>0.92325</cdr:x>
      <cdr:y>0.832</cdr:y>
    </cdr:from>
    <cdr:to>
      <cdr:x>1</cdr:x>
      <cdr:y>0.8645</cdr:y>
    </cdr:to>
    <cdr:sp>
      <cdr:nvSpPr>
        <cdr:cNvPr id="2" name="TextBox 2"/>
        <cdr:cNvSpPr txBox="1">
          <a:spLocks noChangeArrowheads="1"/>
        </cdr:cNvSpPr>
      </cdr:nvSpPr>
      <cdr:spPr>
        <a:xfrm>
          <a:off x="3171825" y="390525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0.1155</cdr:x>
      <cdr:y>0.86475</cdr:y>
    </cdr:from>
    <cdr:to>
      <cdr:x>1</cdr:x>
      <cdr:y>0.89325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" y="4057650"/>
          <a:ext cx="30575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0" i="0" u="none" baseline="0"/>
            <a:t>1920     　1930     　1940    1950     　1960     1970    　1980     1990      2000 </a:t>
          </a:r>
        </a:p>
      </cdr:txBody>
    </cdr:sp>
  </cdr:relSizeAnchor>
  <cdr:relSizeAnchor xmlns:cdr="http://schemas.openxmlformats.org/drawingml/2006/chartDrawing">
    <cdr:from>
      <cdr:x>0.506</cdr:x>
      <cdr:y>0.94175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1733550" y="4419600"/>
          <a:ext cx="1704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総務省統計局「国勢調査報告」
（各年10月1日）</a:t>
          </a:r>
        </a:p>
      </cdr:txBody>
    </cdr:sp>
  </cdr:relSizeAnchor>
  <cdr:relSizeAnchor xmlns:cdr="http://schemas.openxmlformats.org/drawingml/2006/chartDrawing">
    <cdr:from>
      <cdr:x>0.58</cdr:x>
      <cdr:y>0.052</cdr:y>
    </cdr:from>
    <cdr:to>
      <cdr:x>0.8765</cdr:x>
      <cdr:y>0.119</cdr:y>
    </cdr:to>
    <cdr:sp>
      <cdr:nvSpPr>
        <cdr:cNvPr id="5" name="TextBox 5"/>
        <cdr:cNvSpPr txBox="1">
          <a:spLocks noChangeArrowheads="1"/>
        </cdr:cNvSpPr>
      </cdr:nvSpPr>
      <cdr:spPr>
        <a:xfrm>
          <a:off x="1990725" y="238125"/>
          <a:ext cx="1019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50" b="0" i="0" u="none" baseline="0"/>
            <a:t>65歳以上
平成12年　16.9%</a:t>
          </a:r>
        </a:p>
      </cdr:txBody>
    </cdr:sp>
  </cdr:relSizeAnchor>
  <cdr:relSizeAnchor xmlns:cdr="http://schemas.openxmlformats.org/drawingml/2006/chartDrawing">
    <cdr:from>
      <cdr:x>0.78925</cdr:x>
      <cdr:y>0.12175</cdr:y>
    </cdr:from>
    <cdr:to>
      <cdr:x>0.8705</cdr:x>
      <cdr:y>0.17775</cdr:y>
    </cdr:to>
    <cdr:sp>
      <cdr:nvSpPr>
        <cdr:cNvPr id="6" name="Line 6"/>
        <cdr:cNvSpPr>
          <a:spLocks/>
        </cdr:cNvSpPr>
      </cdr:nvSpPr>
      <cdr:spPr>
        <a:xfrm>
          <a:off x="2705100" y="571500"/>
          <a:ext cx="276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0.37975</cdr:y>
    </cdr:from>
    <cdr:to>
      <cdr:x>0.73175</cdr:x>
      <cdr:y>0.44475</cdr:y>
    </cdr:to>
    <cdr:sp>
      <cdr:nvSpPr>
        <cdr:cNvPr id="7" name="TextBox 7"/>
        <cdr:cNvSpPr txBox="1">
          <a:spLocks noChangeArrowheads="1"/>
        </cdr:cNvSpPr>
      </cdr:nvSpPr>
      <cdr:spPr>
        <a:xfrm>
          <a:off x="1504950" y="1781175"/>
          <a:ext cx="1009650" cy="3048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50" b="0" i="0" u="none" baseline="0"/>
            <a:t>15～64歳
平成12年　68.0%</a:t>
          </a:r>
        </a:p>
      </cdr:txBody>
    </cdr:sp>
  </cdr:relSizeAnchor>
  <cdr:relSizeAnchor xmlns:cdr="http://schemas.openxmlformats.org/drawingml/2006/chartDrawing">
    <cdr:from>
      <cdr:x>0.40325</cdr:x>
      <cdr:y>0.74525</cdr:y>
    </cdr:from>
    <cdr:to>
      <cdr:x>0.697</cdr:x>
      <cdr:y>0.81025</cdr:y>
    </cdr:to>
    <cdr:sp>
      <cdr:nvSpPr>
        <cdr:cNvPr id="8" name="TextBox 8"/>
        <cdr:cNvSpPr txBox="1">
          <a:spLocks noChangeArrowheads="1"/>
        </cdr:cNvSpPr>
      </cdr:nvSpPr>
      <cdr:spPr>
        <a:xfrm>
          <a:off x="1381125" y="3495675"/>
          <a:ext cx="1009650" cy="3048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50" b="0" i="0" u="none" baseline="0"/>
            <a:t>0～14歳
平成12年　15.0%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104775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47625" y="38100"/>
        <a:ext cx="34385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0.57175</cdr:x>
      <cdr:y>0.855</cdr:y>
    </cdr:from>
    <cdr:to>
      <cdr:x>0.92325</cdr:x>
      <cdr:y>0.92625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4000500"/>
          <a:ext cx="1295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「国勢調査速報結果」
（平成17年10月1日）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0.52</cdr:x>
      <cdr:y>0.0545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9145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●人口の地域別割合</a:t>
          </a:r>
        </a:p>
      </cdr:txBody>
    </cdr:sp>
  </cdr:relSizeAnchor>
  <cdr:relSizeAnchor xmlns:cdr="http://schemas.openxmlformats.org/drawingml/2006/chartDrawing">
    <cdr:from>
      <cdr:x>0.398</cdr:x>
      <cdr:y>0.47025</cdr:y>
    </cdr:from>
    <cdr:to>
      <cdr:x>0.5995</cdr:x>
      <cdr:y>0.5415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2200275"/>
          <a:ext cx="742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人口
5,590,381人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5</xdr:col>
      <xdr:colOff>352425</xdr:colOff>
      <xdr:row>32</xdr:row>
      <xdr:rowOff>133350</xdr:rowOff>
    </xdr:to>
    <xdr:graphicFrame>
      <xdr:nvGraphicFramePr>
        <xdr:cNvPr id="1" name="Chart 3"/>
        <xdr:cNvGraphicFramePr/>
      </xdr:nvGraphicFramePr>
      <xdr:xfrm>
        <a:off x="47625" y="19050"/>
        <a:ext cx="36861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0.05175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956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●男女別未婚率の推移</a:t>
          </a:r>
        </a:p>
      </cdr:txBody>
    </cdr:sp>
  </cdr:relSizeAnchor>
  <cdr:relSizeAnchor xmlns:cdr="http://schemas.openxmlformats.org/drawingml/2006/chartDrawing">
    <cdr:from>
      <cdr:x>0.0285</cdr:x>
      <cdr:y>0.07475</cdr:y>
    </cdr:from>
    <cdr:to>
      <cdr:x>0.15375</cdr:x>
      <cdr:y>0.11125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34290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0.90625</cdr:x>
      <cdr:y>0.88775</cdr:y>
    </cdr:from>
    <cdr:to>
      <cdr:x>0.99625</cdr:x>
      <cdr:y>0.92025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415290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0.299</cdr:x>
      <cdr:y>0.9405</cdr:y>
    </cdr:from>
    <cdr:to>
      <cdr:x>0.9965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1038225" y="4400550"/>
          <a:ext cx="2438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総務省統計局「国勢調査報告」
（各年10月1日）</a:t>
          </a:r>
        </a:p>
      </cdr:txBody>
    </cdr:sp>
  </cdr:relSizeAnchor>
  <cdr:relSizeAnchor xmlns:cdr="http://schemas.openxmlformats.org/drawingml/2006/chartDrawing">
    <cdr:from>
      <cdr:x>0.1185</cdr:x>
      <cdr:y>0.89975</cdr:y>
    </cdr:from>
    <cdr:to>
      <cdr:x>0.9905</cdr:x>
      <cdr:y>0.92825</cdr:y>
    </cdr:to>
    <cdr:sp>
      <cdr:nvSpPr>
        <cdr:cNvPr id="5" name="TextBox 5"/>
        <cdr:cNvSpPr txBox="1">
          <a:spLocks noChangeArrowheads="1"/>
        </cdr:cNvSpPr>
      </cdr:nvSpPr>
      <cdr:spPr>
        <a:xfrm>
          <a:off x="409575" y="4210050"/>
          <a:ext cx="30480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 1950     　　　　1960      　　　1970     　　　　1980     　　　 1990     　　　　2000  </a:t>
          </a:r>
        </a:p>
      </cdr:txBody>
    </cdr:sp>
  </cdr:relSizeAnchor>
  <cdr:relSizeAnchor xmlns:cdr="http://schemas.openxmlformats.org/drawingml/2006/chartDrawing">
    <cdr:from>
      <cdr:x>0.78225</cdr:x>
      <cdr:y>0.169</cdr:y>
    </cdr:from>
    <cdr:to>
      <cdr:x>1</cdr:x>
      <cdr:y>0.23</cdr:y>
    </cdr:to>
    <cdr:sp>
      <cdr:nvSpPr>
        <cdr:cNvPr id="6" name="TextBox 6"/>
        <cdr:cNvSpPr txBox="1">
          <a:spLocks noChangeArrowheads="1"/>
        </cdr:cNvSpPr>
      </cdr:nvSpPr>
      <cdr:spPr>
        <a:xfrm>
          <a:off x="2733675" y="790575"/>
          <a:ext cx="8001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男子25～29歳
67.0%</a:t>
          </a:r>
        </a:p>
      </cdr:txBody>
    </cdr:sp>
  </cdr:relSizeAnchor>
  <cdr:relSizeAnchor xmlns:cdr="http://schemas.openxmlformats.org/drawingml/2006/chartDrawing">
    <cdr:from>
      <cdr:x>0.78225</cdr:x>
      <cdr:y>0.296</cdr:y>
    </cdr:from>
    <cdr:to>
      <cdr:x>1</cdr:x>
      <cdr:y>0.357</cdr:y>
    </cdr:to>
    <cdr:sp>
      <cdr:nvSpPr>
        <cdr:cNvPr id="7" name="TextBox 7"/>
        <cdr:cNvSpPr txBox="1">
          <a:spLocks noChangeArrowheads="1"/>
        </cdr:cNvSpPr>
      </cdr:nvSpPr>
      <cdr:spPr>
        <a:xfrm>
          <a:off x="2733675" y="1381125"/>
          <a:ext cx="8001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女子25～29歳
53.2%</a:t>
          </a:r>
        </a:p>
      </cdr:txBody>
    </cdr:sp>
  </cdr:relSizeAnchor>
  <cdr:relSizeAnchor xmlns:cdr="http://schemas.openxmlformats.org/drawingml/2006/chartDrawing">
    <cdr:from>
      <cdr:x>0.51475</cdr:x>
      <cdr:y>0.43175</cdr:y>
    </cdr:from>
    <cdr:to>
      <cdr:x>0.79</cdr:x>
      <cdr:y>0.47025</cdr:y>
    </cdr:to>
    <cdr:sp>
      <cdr:nvSpPr>
        <cdr:cNvPr id="8" name="TextBox 8"/>
        <cdr:cNvSpPr txBox="1">
          <a:spLocks noChangeArrowheads="1"/>
        </cdr:cNvSpPr>
      </cdr:nvSpPr>
      <cdr:spPr>
        <a:xfrm>
          <a:off x="1790700" y="2019300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男子30～34歳</a:t>
          </a:r>
        </a:p>
      </cdr:txBody>
    </cdr:sp>
  </cdr:relSizeAnchor>
  <cdr:relSizeAnchor xmlns:cdr="http://schemas.openxmlformats.org/drawingml/2006/chartDrawing">
    <cdr:from>
      <cdr:x>0.16875</cdr:x>
      <cdr:y>0.58825</cdr:y>
    </cdr:from>
    <cdr:to>
      <cdr:x>0.39775</cdr:x>
      <cdr:y>0.62075</cdr:y>
    </cdr:to>
    <cdr:sp>
      <cdr:nvSpPr>
        <cdr:cNvPr id="9" name="TextBox 9"/>
        <cdr:cNvSpPr txBox="1">
          <a:spLocks noChangeArrowheads="1"/>
        </cdr:cNvSpPr>
      </cdr:nvSpPr>
      <cdr:spPr>
        <a:xfrm>
          <a:off x="581025" y="2752725"/>
          <a:ext cx="800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男子35～39歳</a:t>
          </a:r>
        </a:p>
      </cdr:txBody>
    </cdr:sp>
  </cdr:relSizeAnchor>
  <cdr:relSizeAnchor xmlns:cdr="http://schemas.openxmlformats.org/drawingml/2006/chartDrawing">
    <cdr:from>
      <cdr:x>0.37425</cdr:x>
      <cdr:y>0.63175</cdr:y>
    </cdr:from>
    <cdr:to>
      <cdr:x>0.6685</cdr:x>
      <cdr:y>0.70975</cdr:y>
    </cdr:to>
    <cdr:sp>
      <cdr:nvSpPr>
        <cdr:cNvPr id="10" name="Line 10"/>
        <cdr:cNvSpPr>
          <a:spLocks/>
        </cdr:cNvSpPr>
      </cdr:nvSpPr>
      <cdr:spPr>
        <a:xfrm>
          <a:off x="1304925" y="2952750"/>
          <a:ext cx="1028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0.75725</cdr:x>
      <cdr:y>0.77025</cdr:y>
    </cdr:from>
    <cdr:to>
      <cdr:x>1</cdr:x>
      <cdr:y>0.83725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638425" y="3600450"/>
          <a:ext cx="8572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女子35～39歳
13.6%</a:t>
          </a:r>
        </a:p>
      </cdr:txBody>
    </cdr:sp>
  </cdr:relSizeAnchor>
  <cdr:relSizeAnchor xmlns:cdr="http://schemas.openxmlformats.org/drawingml/2006/chartDrawing">
    <cdr:from>
      <cdr:x>0.84575</cdr:x>
      <cdr:y>0.7345</cdr:y>
    </cdr:from>
    <cdr:to>
      <cdr:x>0.84575</cdr:x>
      <cdr:y>0.769</cdr:y>
    </cdr:to>
    <cdr:sp>
      <cdr:nvSpPr>
        <cdr:cNvPr id="12" name="Line 12"/>
        <cdr:cNvSpPr>
          <a:spLocks/>
        </cdr:cNvSpPr>
      </cdr:nvSpPr>
      <cdr:spPr>
        <a:xfrm flipV="1">
          <a:off x="2952750" y="3438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0.32575</cdr:x>
      <cdr:y>0.50275</cdr:y>
    </cdr:from>
    <cdr:to>
      <cdr:x>0.55475</cdr:x>
      <cdr:y>0.53525</cdr:y>
    </cdr:to>
    <cdr:sp>
      <cdr:nvSpPr>
        <cdr:cNvPr id="13" name="TextBox 13"/>
        <cdr:cNvSpPr txBox="1">
          <a:spLocks noChangeArrowheads="1"/>
        </cdr:cNvSpPr>
      </cdr:nvSpPr>
      <cdr:spPr>
        <a:xfrm>
          <a:off x="1133475" y="2352675"/>
          <a:ext cx="8001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女子30～34歳</a:t>
          </a:r>
        </a:p>
      </cdr:txBody>
    </cdr:sp>
  </cdr:relSizeAnchor>
  <cdr:relSizeAnchor xmlns:cdr="http://schemas.openxmlformats.org/drawingml/2006/chartDrawing">
    <cdr:from>
      <cdr:x>0.8935</cdr:x>
      <cdr:y>0.59175</cdr:y>
    </cdr:from>
    <cdr:to>
      <cdr:x>0.99425</cdr:x>
      <cdr:y>0.62425</cdr:y>
    </cdr:to>
    <cdr:sp>
      <cdr:nvSpPr>
        <cdr:cNvPr id="14" name="TextBox 14"/>
        <cdr:cNvSpPr txBox="1">
          <a:spLocks noChangeArrowheads="1"/>
        </cdr:cNvSpPr>
      </cdr:nvSpPr>
      <cdr:spPr>
        <a:xfrm>
          <a:off x="3114675" y="2771775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26.0%</a:t>
          </a:r>
        </a:p>
      </cdr:txBody>
    </cdr:sp>
  </cdr:relSizeAnchor>
  <cdr:relSizeAnchor xmlns:cdr="http://schemas.openxmlformats.org/drawingml/2006/chartDrawing">
    <cdr:from>
      <cdr:x>0.89975</cdr:x>
      <cdr:y>0.6365</cdr:y>
    </cdr:from>
    <cdr:to>
      <cdr:x>1</cdr:x>
      <cdr:y>0.669</cdr:y>
    </cdr:to>
    <cdr:sp>
      <cdr:nvSpPr>
        <cdr:cNvPr id="15" name="TextBox 15"/>
        <cdr:cNvSpPr txBox="1">
          <a:spLocks noChangeArrowheads="1"/>
        </cdr:cNvSpPr>
      </cdr:nvSpPr>
      <cdr:spPr>
        <a:xfrm>
          <a:off x="3143250" y="2981325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21.6%</a:t>
          </a:r>
        </a:p>
      </cdr:txBody>
    </cdr:sp>
  </cdr:relSizeAnchor>
  <cdr:relSizeAnchor xmlns:cdr="http://schemas.openxmlformats.org/drawingml/2006/chartDrawing">
    <cdr:from>
      <cdr:x>0.51475</cdr:x>
      <cdr:y>0.545</cdr:y>
    </cdr:from>
    <cdr:to>
      <cdr:x>0.8215</cdr:x>
      <cdr:y>0.63175</cdr:y>
    </cdr:to>
    <cdr:sp>
      <cdr:nvSpPr>
        <cdr:cNvPr id="16" name="Line 16"/>
        <cdr:cNvSpPr>
          <a:spLocks/>
        </cdr:cNvSpPr>
      </cdr:nvSpPr>
      <cdr:spPr>
        <a:xfrm>
          <a:off x="1790700" y="2552700"/>
          <a:ext cx="1076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0.8905</cdr:x>
      <cdr:y>0.478</cdr:y>
    </cdr:from>
    <cdr:to>
      <cdr:x>0.99125</cdr:x>
      <cdr:y>0.5105</cdr:y>
    </cdr:to>
    <cdr:sp>
      <cdr:nvSpPr>
        <cdr:cNvPr id="17" name="TextBox 17"/>
        <cdr:cNvSpPr txBox="1">
          <a:spLocks noChangeArrowheads="1"/>
        </cdr:cNvSpPr>
      </cdr:nvSpPr>
      <cdr:spPr>
        <a:xfrm>
          <a:off x="3105150" y="2238375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38.8%</a:t>
          </a:r>
        </a:p>
      </cdr:txBody>
    </cdr:sp>
  </cdr:relSizeAnchor>
  <cdr:relSizeAnchor xmlns:cdr="http://schemas.openxmlformats.org/drawingml/2006/chartDrawing">
    <cdr:from>
      <cdr:x>0.66925</cdr:x>
      <cdr:y>0.478</cdr:y>
    </cdr:from>
    <cdr:to>
      <cdr:x>0.783</cdr:x>
      <cdr:y>0.53175</cdr:y>
    </cdr:to>
    <cdr:sp>
      <cdr:nvSpPr>
        <cdr:cNvPr id="18" name="Line 18"/>
        <cdr:cNvSpPr>
          <a:spLocks/>
        </cdr:cNvSpPr>
      </cdr:nvSpPr>
      <cdr:spPr>
        <a:xfrm>
          <a:off x="2333625" y="2238375"/>
          <a:ext cx="400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5</xdr:col>
      <xdr:colOff>133350</xdr:colOff>
      <xdr:row>33</xdr:row>
      <xdr:rowOff>9525</xdr:rowOff>
    </xdr:to>
    <xdr:graphicFrame>
      <xdr:nvGraphicFramePr>
        <xdr:cNvPr id="1" name="Chart 9"/>
        <xdr:cNvGraphicFramePr/>
      </xdr:nvGraphicFramePr>
      <xdr:xfrm>
        <a:off x="19050" y="38100"/>
        <a:ext cx="34956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576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●出生数と死亡数の推移</a:t>
          </a:r>
        </a:p>
      </cdr:txBody>
    </cdr:sp>
  </cdr:relSizeAnchor>
  <cdr:relSizeAnchor xmlns:cdr="http://schemas.openxmlformats.org/drawingml/2006/chartDrawing">
    <cdr:from>
      <cdr:x>0.0185</cdr:x>
      <cdr:y>0.07425</cdr:y>
    </cdr:from>
    <cdr:to>
      <cdr:x>0.2815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35242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0.868</cdr:x>
      <cdr:y>0.836</cdr:y>
    </cdr:from>
    <cdr:to>
      <cdr:x>0.99825</cdr:x>
      <cdr:y>0.87125</cdr:y>
    </cdr:to>
    <cdr:sp>
      <cdr:nvSpPr>
        <cdr:cNvPr id="3" name="TextBox 3"/>
        <cdr:cNvSpPr txBox="1">
          <a:spLocks noChangeArrowheads="1"/>
        </cdr:cNvSpPr>
      </cdr:nvSpPr>
      <cdr:spPr>
        <a:xfrm>
          <a:off x="3171825" y="4048125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16（年）</a:t>
          </a:r>
        </a:p>
      </cdr:txBody>
    </cdr:sp>
  </cdr:relSizeAnchor>
  <cdr:relSizeAnchor xmlns:cdr="http://schemas.openxmlformats.org/drawingml/2006/chartDrawing">
    <cdr:from>
      <cdr:x>0.33675</cdr:x>
      <cdr:y>0.32925</cdr:y>
    </cdr:from>
    <cdr:to>
      <cdr:x>0.4305</cdr:x>
      <cdr:y>0.3645</cdr:y>
    </cdr:to>
    <cdr:sp>
      <cdr:nvSpPr>
        <cdr:cNvPr id="4" name="TextBox 4"/>
        <cdr:cNvSpPr txBox="1">
          <a:spLocks noChangeArrowheads="1"/>
        </cdr:cNvSpPr>
      </cdr:nvSpPr>
      <cdr:spPr>
        <a:xfrm>
          <a:off x="1228725" y="159067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出生</a:t>
          </a:r>
        </a:p>
      </cdr:txBody>
    </cdr:sp>
  </cdr:relSizeAnchor>
  <cdr:relSizeAnchor xmlns:cdr="http://schemas.openxmlformats.org/drawingml/2006/chartDrawing">
    <cdr:from>
      <cdr:x>0.4635</cdr:x>
      <cdr:y>0.65725</cdr:y>
    </cdr:from>
    <cdr:to>
      <cdr:x>0.55725</cdr:x>
      <cdr:y>0.6925</cdr:y>
    </cdr:to>
    <cdr:sp>
      <cdr:nvSpPr>
        <cdr:cNvPr id="5" name="TextBox 5"/>
        <cdr:cNvSpPr txBox="1">
          <a:spLocks noChangeArrowheads="1"/>
        </cdr:cNvSpPr>
      </cdr:nvSpPr>
      <cdr:spPr>
        <a:xfrm>
          <a:off x="1685925" y="31813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死亡</a:t>
          </a:r>
        </a:p>
      </cdr:txBody>
    </cdr:sp>
  </cdr:relSizeAnchor>
  <cdr:relSizeAnchor xmlns:cdr="http://schemas.openxmlformats.org/drawingml/2006/chartDrawing">
    <cdr:from>
      <cdr:x>0.83975</cdr:x>
      <cdr:y>0.388</cdr:y>
    </cdr:from>
    <cdr:to>
      <cdr:x>0.9985</cdr:x>
      <cdr:y>0.42525</cdr:y>
    </cdr:to>
    <cdr:sp>
      <cdr:nvSpPr>
        <cdr:cNvPr id="6" name="TextBox 6"/>
        <cdr:cNvSpPr txBox="1">
          <a:spLocks noChangeArrowheads="1"/>
        </cdr:cNvSpPr>
      </cdr:nvSpPr>
      <cdr:spPr>
        <a:xfrm>
          <a:off x="3067050" y="1876425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49,789人</a:t>
          </a:r>
        </a:p>
      </cdr:txBody>
    </cdr:sp>
  </cdr:relSizeAnchor>
  <cdr:relSizeAnchor xmlns:cdr="http://schemas.openxmlformats.org/drawingml/2006/chartDrawing">
    <cdr:from>
      <cdr:x>0.83975</cdr:x>
      <cdr:y>0.568</cdr:y>
    </cdr:from>
    <cdr:to>
      <cdr:x>0.9985</cdr:x>
      <cdr:y>0.60525</cdr:y>
    </cdr:to>
    <cdr:sp>
      <cdr:nvSpPr>
        <cdr:cNvPr id="7" name="TextBox 7"/>
        <cdr:cNvSpPr txBox="1">
          <a:spLocks noChangeArrowheads="1"/>
        </cdr:cNvSpPr>
      </cdr:nvSpPr>
      <cdr:spPr>
        <a:xfrm>
          <a:off x="3067050" y="2752725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44,494人</a:t>
          </a:r>
        </a:p>
      </cdr:txBody>
    </cdr:sp>
  </cdr:relSizeAnchor>
  <cdr:relSizeAnchor xmlns:cdr="http://schemas.openxmlformats.org/drawingml/2006/chartDrawing">
    <cdr:from>
      <cdr:x>0.113</cdr:x>
      <cdr:y>0.90675</cdr:y>
    </cdr:from>
    <cdr:to>
      <cdr:x>0.90725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409575" y="4391025"/>
          <a:ext cx="29051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厚生労働省「人口動態統計（確定数）の概況」
県情報事務センター
「人口動態統計（確定数）の概況&lt;兵庫県の状況&gt;」</a:t>
          </a:r>
        </a:p>
      </cdr:txBody>
    </cdr:sp>
  </cdr:relSizeAnchor>
  <cdr:relSizeAnchor xmlns:cdr="http://schemas.openxmlformats.org/drawingml/2006/chartDrawing">
    <cdr:from>
      <cdr:x>0.50875</cdr:x>
      <cdr:y>0.30725</cdr:y>
    </cdr:from>
    <cdr:to>
      <cdr:x>0.80825</cdr:x>
      <cdr:y>0.376</cdr:y>
    </cdr:to>
    <cdr:sp>
      <cdr:nvSpPr>
        <cdr:cNvPr id="9" name="TextBox 9"/>
        <cdr:cNvSpPr txBox="1">
          <a:spLocks noChangeArrowheads="1"/>
        </cdr:cNvSpPr>
      </cdr:nvSpPr>
      <cdr:spPr>
        <a:xfrm>
          <a:off x="1857375" y="1485900"/>
          <a:ext cx="1095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阪神・淡路大震災
（H7.1.17発生）</a:t>
          </a:r>
        </a:p>
      </cdr:txBody>
    </cdr:sp>
  </cdr:relSizeAnchor>
  <cdr:relSizeAnchor xmlns:cdr="http://schemas.openxmlformats.org/drawingml/2006/chartDrawing">
    <cdr:from>
      <cdr:x>0.65075</cdr:x>
      <cdr:y>0.37975</cdr:y>
    </cdr:from>
    <cdr:to>
      <cdr:x>0.65075</cdr:x>
      <cdr:y>0.4545</cdr:y>
    </cdr:to>
    <cdr:sp>
      <cdr:nvSpPr>
        <cdr:cNvPr id="10" name="Line 10"/>
        <cdr:cNvSpPr>
          <a:spLocks/>
        </cdr:cNvSpPr>
      </cdr:nvSpPr>
      <cdr:spPr>
        <a:xfrm>
          <a:off x="2371725" y="18383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0.86675</cdr:y>
    </cdr:from>
    <cdr:to>
      <cdr:x>0.876</cdr:x>
      <cdr:y>0.89825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76225" y="4200525"/>
          <a:ext cx="2924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 1975     　　　 1980  　　　　  1985    　　　　1990    　　     1995      　　　2000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J15" sqref="J15"/>
    </sheetView>
  </sheetViews>
  <sheetFormatPr defaultColWidth="9.125" defaultRowHeight="15" customHeight="1"/>
  <cols>
    <col min="1" max="1" width="10.875" style="1" customWidth="1"/>
    <col min="2" max="16384" width="9.125" style="1" customWidth="1"/>
  </cols>
  <sheetData>
    <row r="1" ht="15" customHeight="1">
      <c r="A1" s="12" t="s">
        <v>111</v>
      </c>
    </row>
    <row r="2" ht="15" customHeight="1">
      <c r="C2" s="12"/>
    </row>
    <row r="3" spans="1:2" ht="15" customHeight="1">
      <c r="A3" s="12" t="s">
        <v>168</v>
      </c>
      <c r="B3" s="13"/>
    </row>
    <row r="4" spans="1:11" s="16" customFormat="1" ht="15" customHeight="1">
      <c r="A4" s="15" t="s">
        <v>171</v>
      </c>
      <c r="B4" s="14" t="s">
        <v>112</v>
      </c>
      <c r="C4" s="15" t="s">
        <v>113</v>
      </c>
      <c r="D4" s="15"/>
      <c r="E4" s="15"/>
      <c r="F4" s="15"/>
      <c r="G4" s="15"/>
      <c r="H4" s="15"/>
      <c r="I4" s="15"/>
      <c r="J4" s="15"/>
      <c r="K4" s="15"/>
    </row>
    <row r="5" spans="1:3" ht="15" customHeight="1">
      <c r="A5" s="1" t="s">
        <v>169</v>
      </c>
      <c r="B5" s="1">
        <v>1</v>
      </c>
      <c r="C5" s="1" t="s">
        <v>109</v>
      </c>
    </row>
    <row r="6" spans="2:3" ht="15" customHeight="1">
      <c r="B6" s="1">
        <v>2</v>
      </c>
      <c r="C6" s="1" t="s">
        <v>110</v>
      </c>
    </row>
    <row r="7" spans="2:3" ht="15" customHeight="1">
      <c r="B7" s="1">
        <v>3</v>
      </c>
      <c r="C7" s="1" t="s">
        <v>121</v>
      </c>
    </row>
    <row r="8" spans="2:3" ht="15" customHeight="1">
      <c r="B8" s="1">
        <v>4</v>
      </c>
      <c r="C8" s="1" t="s">
        <v>114</v>
      </c>
    </row>
    <row r="9" spans="2:3" ht="15" customHeight="1">
      <c r="B9" s="1">
        <v>5</v>
      </c>
      <c r="C9" s="1" t="s">
        <v>116</v>
      </c>
    </row>
    <row r="10" spans="2:3" ht="15" customHeight="1">
      <c r="B10" s="1">
        <v>6</v>
      </c>
      <c r="C10" s="1" t="s">
        <v>117</v>
      </c>
    </row>
    <row r="11" spans="2:3" ht="15" customHeight="1">
      <c r="B11" s="1">
        <v>7</v>
      </c>
      <c r="C11" s="1" t="s">
        <v>122</v>
      </c>
    </row>
    <row r="12" spans="2:3" ht="15" customHeight="1">
      <c r="B12" s="1">
        <v>8</v>
      </c>
      <c r="C12" s="1" t="s">
        <v>123</v>
      </c>
    </row>
    <row r="13" spans="1:3" ht="15" customHeight="1">
      <c r="A13" s="1" t="s">
        <v>170</v>
      </c>
      <c r="B13" s="1">
        <v>9</v>
      </c>
      <c r="C13" s="1" t="s">
        <v>158</v>
      </c>
    </row>
    <row r="14" spans="2:3" ht="15" customHeight="1">
      <c r="B14" s="1">
        <v>10</v>
      </c>
      <c r="C14" s="1" t="s">
        <v>161</v>
      </c>
    </row>
    <row r="15" spans="2:3" ht="15" customHeight="1">
      <c r="B15" s="1">
        <v>11</v>
      </c>
      <c r="C15" s="1" t="s">
        <v>167</v>
      </c>
    </row>
    <row r="16" spans="2:3" ht="15" customHeight="1">
      <c r="B16" s="1">
        <v>12</v>
      </c>
      <c r="C16" s="1" t="s">
        <v>165</v>
      </c>
    </row>
    <row r="17" spans="2:6" ht="15" customHeight="1">
      <c r="B17" s="24"/>
      <c r="C17" s="24"/>
      <c r="D17" s="24"/>
      <c r="E17" s="24"/>
      <c r="F17" s="24"/>
    </row>
    <row r="18" spans="2:6" ht="15" customHeight="1">
      <c r="B18" s="24"/>
      <c r="C18" s="24"/>
      <c r="D18" s="24"/>
      <c r="E18" s="24"/>
      <c r="F18" s="24"/>
    </row>
    <row r="19" spans="2:6" ht="15" customHeight="1">
      <c r="B19" s="24"/>
      <c r="C19" s="24"/>
      <c r="D19" s="24"/>
      <c r="E19" s="24"/>
      <c r="F19" s="24"/>
    </row>
    <row r="20" spans="2:6" ht="15" customHeight="1">
      <c r="B20" s="24"/>
      <c r="C20" s="24"/>
      <c r="D20" s="24"/>
      <c r="E20" s="24"/>
      <c r="F20" s="24"/>
    </row>
    <row r="21" spans="2:6" ht="15" customHeight="1">
      <c r="B21" s="24"/>
      <c r="C21" s="24"/>
      <c r="D21" s="24"/>
      <c r="E21" s="24"/>
      <c r="F21" s="24"/>
    </row>
    <row r="22" spans="2:6" ht="15" customHeight="1">
      <c r="B22" s="24"/>
      <c r="C22" s="24"/>
      <c r="D22" s="24"/>
      <c r="E22" s="24"/>
      <c r="F22" s="24"/>
    </row>
    <row r="23" spans="2:6" ht="15" customHeight="1">
      <c r="B23" s="24"/>
      <c r="C23" s="24"/>
      <c r="D23" s="24"/>
      <c r="E23" s="24"/>
      <c r="F23" s="24"/>
    </row>
    <row r="24" spans="2:6" ht="15" customHeight="1">
      <c r="B24" s="24"/>
      <c r="C24" s="24"/>
      <c r="D24" s="24"/>
      <c r="E24" s="24"/>
      <c r="F24" s="24"/>
    </row>
    <row r="25" spans="2:6" ht="15" customHeight="1">
      <c r="B25" s="24"/>
      <c r="C25" s="24"/>
      <c r="D25" s="24"/>
      <c r="E25" s="24"/>
      <c r="F25" s="24"/>
    </row>
    <row r="26" spans="2:6" ht="15" customHeight="1">
      <c r="B26" s="24"/>
      <c r="C26" s="24"/>
      <c r="D26" s="24"/>
      <c r="E26" s="24"/>
      <c r="F26" s="24"/>
    </row>
    <row r="27" spans="2:6" ht="15" customHeight="1">
      <c r="B27" s="24"/>
      <c r="C27" s="24"/>
      <c r="D27" s="24"/>
      <c r="E27" s="24"/>
      <c r="F27" s="24"/>
    </row>
    <row r="28" spans="2:6" ht="15" customHeight="1">
      <c r="B28" s="24"/>
      <c r="C28" s="24"/>
      <c r="D28" s="24"/>
      <c r="E28" s="24"/>
      <c r="F28" s="24"/>
    </row>
    <row r="29" spans="2:6" ht="15" customHeight="1">
      <c r="B29" s="24"/>
      <c r="C29" s="24"/>
      <c r="D29" s="24"/>
      <c r="E29" s="24"/>
      <c r="F29" s="24"/>
    </row>
    <row r="30" spans="2:6" ht="15" customHeight="1">
      <c r="B30" s="24"/>
      <c r="C30" s="24"/>
      <c r="D30" s="24"/>
      <c r="E30" s="24"/>
      <c r="F30" s="24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4:M32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6" width="8.875" style="1" customWidth="1"/>
    <col min="7" max="7" width="10.25390625" style="1" customWidth="1"/>
    <col min="8" max="12" width="8.875" style="1" customWidth="1"/>
    <col min="13" max="13" width="6.125" style="1" customWidth="1"/>
    <col min="14" max="14" width="9.25390625" style="1" customWidth="1"/>
    <col min="15" max="16384" width="8.875" style="1" customWidth="1"/>
  </cols>
  <sheetData>
    <row r="1" ht="11.25"/>
    <row r="2" ht="11.25"/>
    <row r="3" ht="11.25"/>
    <row r="4" spans="7:9" ht="11.25">
      <c r="G4" s="1" t="s">
        <v>124</v>
      </c>
      <c r="H4" s="2" t="s">
        <v>136</v>
      </c>
      <c r="I4" s="2" t="s">
        <v>136</v>
      </c>
    </row>
    <row r="5" spans="8:13" ht="11.25">
      <c r="H5" s="25" t="s">
        <v>137</v>
      </c>
      <c r="I5" s="25" t="s">
        <v>138</v>
      </c>
      <c r="M5" s="2"/>
    </row>
    <row r="6" spans="7:13" ht="11.25">
      <c r="G6" s="2" t="s">
        <v>125</v>
      </c>
      <c r="H6" s="5">
        <f aca="true" t="shared" si="0" ref="H6:H15">H21/$H$32*100</f>
        <v>31.67004383523309</v>
      </c>
      <c r="I6" s="5">
        <f aca="true" t="shared" si="1" ref="I6:I15">I21/$I$32*100</f>
        <v>30.043905747409084</v>
      </c>
      <c r="M6" s="2"/>
    </row>
    <row r="7" spans="7:13" ht="11.25">
      <c r="G7" s="2" t="s">
        <v>126</v>
      </c>
      <c r="H7" s="5">
        <f t="shared" si="0"/>
        <v>15.437187025320394</v>
      </c>
      <c r="I7" s="5">
        <f t="shared" si="1"/>
        <v>14.98149771349021</v>
      </c>
      <c r="M7" s="2"/>
    </row>
    <row r="8" spans="7:13" ht="11.25">
      <c r="G8" s="2" t="s">
        <v>127</v>
      </c>
      <c r="H8" s="5">
        <f t="shared" si="0"/>
        <v>8.729791176383483</v>
      </c>
      <c r="I8" s="5">
        <f t="shared" si="1"/>
        <v>7.380687023809052</v>
      </c>
      <c r="M8" s="2"/>
    </row>
    <row r="9" spans="7:13" ht="11.25">
      <c r="G9" s="2" t="s">
        <v>128</v>
      </c>
      <c r="H9" s="5">
        <f t="shared" si="0"/>
        <v>11.554122756679476</v>
      </c>
      <c r="I9" s="5">
        <f t="shared" si="1"/>
        <v>10.262918879471385</v>
      </c>
      <c r="M9" s="2"/>
    </row>
    <row r="10" spans="7:13" ht="11.25">
      <c r="G10" s="2" t="s">
        <v>129</v>
      </c>
      <c r="H10" s="5">
        <f t="shared" si="0"/>
        <v>5.760000274694499</v>
      </c>
      <c r="I10" s="5">
        <f t="shared" si="1"/>
        <v>6.417298943803024</v>
      </c>
      <c r="M10" s="2"/>
    </row>
    <row r="11" spans="7:13" ht="11.25">
      <c r="G11" s="2" t="s">
        <v>130</v>
      </c>
      <c r="H11" s="5">
        <f t="shared" si="0"/>
        <v>12.231502222664787</v>
      </c>
      <c r="I11" s="5">
        <f t="shared" si="1"/>
        <v>11.918407494516739</v>
      </c>
      <c r="M11" s="2"/>
    </row>
    <row r="12" spans="7:9" ht="11.25">
      <c r="G12" s="2" t="s">
        <v>131</v>
      </c>
      <c r="H12" s="5">
        <f t="shared" si="0"/>
        <v>5.270400251345467</v>
      </c>
      <c r="I12" s="5">
        <f t="shared" si="1"/>
        <v>6.162669405983397</v>
      </c>
    </row>
    <row r="13" spans="7:13" ht="11.25">
      <c r="G13" s="2" t="s">
        <v>132</v>
      </c>
      <c r="H13" s="5">
        <f t="shared" si="0"/>
        <v>4.063246691540826</v>
      </c>
      <c r="I13" s="5">
        <f t="shared" si="1"/>
        <v>5.82474983242838</v>
      </c>
      <c r="M13" s="2"/>
    </row>
    <row r="14" spans="7:9" ht="11.25">
      <c r="G14" s="2" t="s">
        <v>133</v>
      </c>
      <c r="H14" s="5">
        <f t="shared" si="0"/>
        <v>2.154463292016133</v>
      </c>
      <c r="I14" s="5">
        <f t="shared" si="1"/>
        <v>2.726360503071816</v>
      </c>
    </row>
    <row r="15" spans="7:9" ht="11.25">
      <c r="G15" s="2" t="s">
        <v>134</v>
      </c>
      <c r="H15" s="5">
        <f t="shared" si="0"/>
        <v>3.1292424741218468</v>
      </c>
      <c r="I15" s="5">
        <f t="shared" si="1"/>
        <v>4.281504456016911</v>
      </c>
    </row>
    <row r="16" ht="16.5" customHeight="1">
      <c r="I16" s="5"/>
    </row>
    <row r="17" spans="7:9" ht="11.25">
      <c r="G17" s="2" t="s">
        <v>139</v>
      </c>
      <c r="H17" s="26">
        <f>SUM(H6:H15)</f>
        <v>100.00000000000001</v>
      </c>
      <c r="I17" s="26">
        <f>SUM(I6:I15)</f>
        <v>100</v>
      </c>
    </row>
    <row r="18" ht="11.25"/>
    <row r="19" spans="7:9" ht="11.25">
      <c r="G19" s="1" t="s">
        <v>124</v>
      </c>
      <c r="H19" s="10" t="s">
        <v>140</v>
      </c>
      <c r="I19" s="2" t="s">
        <v>135</v>
      </c>
    </row>
    <row r="20" spans="8:9" ht="11.25">
      <c r="H20" s="1" t="s">
        <v>137</v>
      </c>
      <c r="I20" s="1" t="s">
        <v>135</v>
      </c>
    </row>
    <row r="21" spans="7:9" ht="11.25">
      <c r="G21" s="2" t="s">
        <v>125</v>
      </c>
      <c r="H21" s="7">
        <v>737868</v>
      </c>
      <c r="I21" s="7">
        <v>75750</v>
      </c>
    </row>
    <row r="22" spans="7:9" ht="11.25">
      <c r="G22" s="2" t="s">
        <v>126</v>
      </c>
      <c r="H22" s="7">
        <v>359665</v>
      </c>
      <c r="I22" s="7">
        <v>37773</v>
      </c>
    </row>
    <row r="23" spans="7:9" ht="11.25">
      <c r="G23" s="2" t="s">
        <v>127</v>
      </c>
      <c r="H23" s="7">
        <v>203392</v>
      </c>
      <c r="I23" s="7">
        <v>18609</v>
      </c>
    </row>
    <row r="24" spans="7:9" ht="11.25">
      <c r="G24" s="2" t="s">
        <v>128</v>
      </c>
      <c r="H24" s="7">
        <v>269195</v>
      </c>
      <c r="I24" s="7">
        <v>25876</v>
      </c>
    </row>
    <row r="25" spans="7:9" ht="11.25">
      <c r="G25" s="2" t="s">
        <v>129</v>
      </c>
      <c r="H25" s="7">
        <v>134200</v>
      </c>
      <c r="I25" s="7">
        <v>16180</v>
      </c>
    </row>
    <row r="26" spans="7:9" ht="11.25">
      <c r="G26" s="2" t="s">
        <v>130</v>
      </c>
      <c r="H26" s="7">
        <v>284977</v>
      </c>
      <c r="I26" s="7">
        <v>30050</v>
      </c>
    </row>
    <row r="27" spans="7:9" ht="11.25">
      <c r="G27" s="2" t="s">
        <v>131</v>
      </c>
      <c r="H27" s="7">
        <v>122793</v>
      </c>
      <c r="I27" s="7">
        <v>15538</v>
      </c>
    </row>
    <row r="28" spans="7:9" ht="11.25">
      <c r="G28" s="2" t="s">
        <v>132</v>
      </c>
      <c r="H28" s="7">
        <v>94668</v>
      </c>
      <c r="I28" s="7">
        <v>14686</v>
      </c>
    </row>
    <row r="29" spans="7:9" ht="11.25">
      <c r="G29" s="2" t="s">
        <v>133</v>
      </c>
      <c r="H29" s="7">
        <v>50196</v>
      </c>
      <c r="I29" s="7">
        <v>6874</v>
      </c>
    </row>
    <row r="30" spans="7:9" ht="11.25">
      <c r="G30" s="2" t="s">
        <v>134</v>
      </c>
      <c r="H30" s="7">
        <v>72907</v>
      </c>
      <c r="I30" s="7">
        <v>10795</v>
      </c>
    </row>
    <row r="31" spans="8:9" ht="11.25">
      <c r="H31" s="7"/>
      <c r="I31" s="7"/>
    </row>
    <row r="32" spans="7:9" ht="11.25">
      <c r="G32" s="2" t="s">
        <v>139</v>
      </c>
      <c r="H32" s="27">
        <f>SUM(H21:H30)</f>
        <v>2329861</v>
      </c>
      <c r="I32" s="27">
        <f>SUM(I21:I30)</f>
        <v>252131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Ｐゴシック,太字"&amp;14事業所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2:N58"/>
  <sheetViews>
    <sheetView zoomScaleSheetLayoutView="100" workbookViewId="0" topLeftCell="A1">
      <selection activeCell="G2" sqref="G2"/>
    </sheetView>
  </sheetViews>
  <sheetFormatPr defaultColWidth="9.00390625" defaultRowHeight="12.75"/>
  <cols>
    <col min="1" max="6" width="8.875" style="1" customWidth="1"/>
    <col min="7" max="7" width="4.375" style="1" customWidth="1"/>
    <col min="8" max="8" width="7.75390625" style="1" customWidth="1"/>
    <col min="9" max="10" width="7.75390625" style="1" bestFit="1" customWidth="1"/>
    <col min="11" max="11" width="7.625" style="1" customWidth="1"/>
    <col min="12" max="12" width="7.125" style="1" customWidth="1"/>
    <col min="13" max="13" width="1.625" style="1" customWidth="1"/>
    <col min="14" max="14" width="7.75390625" style="1" bestFit="1" customWidth="1"/>
    <col min="15" max="16384" width="8.875" style="1" customWidth="1"/>
  </cols>
  <sheetData>
    <row r="1" ht="11.25"/>
    <row r="2" ht="11.25">
      <c r="I2" s="4"/>
    </row>
    <row r="3" spans="7:8" ht="11.25">
      <c r="G3" s="2"/>
      <c r="H3" s="5"/>
    </row>
    <row r="4" spans="7:14" ht="11.25">
      <c r="G4" s="2" t="s">
        <v>0</v>
      </c>
      <c r="H4" s="2" t="s">
        <v>166</v>
      </c>
      <c r="I4" s="2" t="s">
        <v>166</v>
      </c>
      <c r="J4" s="2" t="s">
        <v>166</v>
      </c>
      <c r="K4" s="2" t="s">
        <v>166</v>
      </c>
      <c r="L4" s="2" t="s">
        <v>166</v>
      </c>
      <c r="M4" s="2"/>
      <c r="N4" s="2" t="s">
        <v>166</v>
      </c>
    </row>
    <row r="5" spans="8:14" ht="18">
      <c r="H5" s="1" t="s">
        <v>148</v>
      </c>
      <c r="I5" s="1" t="s">
        <v>149</v>
      </c>
      <c r="J5" s="28" t="s">
        <v>150</v>
      </c>
      <c r="K5" s="1" t="s">
        <v>160</v>
      </c>
      <c r="L5" s="28" t="s">
        <v>159</v>
      </c>
      <c r="M5" s="28"/>
      <c r="N5" s="1" t="s">
        <v>139</v>
      </c>
    </row>
    <row r="6" spans="7:14" ht="11.25">
      <c r="G6" s="2" t="s">
        <v>152</v>
      </c>
      <c r="H6" s="6">
        <f>H17/$N$17*100</f>
        <v>7.074663514838331</v>
      </c>
      <c r="I6" s="6">
        <f>I17/$N$17*100</f>
        <v>14.267520592250532</v>
      </c>
      <c r="J6" s="6">
        <f>J17/$N$17*100</f>
        <v>49.496532072601994</v>
      </c>
      <c r="K6" s="6">
        <f>K17/$N$17*100</f>
        <v>21.993623044996014</v>
      </c>
      <c r="L6" s="6">
        <f>L17/$N$17*100</f>
        <v>7.167660775313134</v>
      </c>
      <c r="M6" s="6"/>
      <c r="N6" s="6">
        <f aca="true" t="shared" si="0" ref="N6:N13">SUM(H6:L6)</f>
        <v>100.00000000000001</v>
      </c>
    </row>
    <row r="7" spans="7:14" ht="11.25">
      <c r="G7" s="1">
        <v>50</v>
      </c>
      <c r="H7" s="6">
        <f>H18/$N$18*100</f>
        <v>7.343936433844258</v>
      </c>
      <c r="I7" s="6">
        <f>I18/$N$18*100</f>
        <v>13.941372633860865</v>
      </c>
      <c r="J7" s="6">
        <f>J18/$N$18*100</f>
        <v>49.29655027731522</v>
      </c>
      <c r="K7" s="6">
        <f>K18/$N$18*100</f>
        <v>22.22542733641899</v>
      </c>
      <c r="L7" s="6">
        <f>L18/$N$18*100</f>
        <v>7.19271331856067</v>
      </c>
      <c r="M7" s="6"/>
      <c r="N7" s="6">
        <f t="shared" si="0"/>
        <v>100</v>
      </c>
    </row>
    <row r="8" spans="7:14" ht="11.25">
      <c r="G8" s="1">
        <v>53</v>
      </c>
      <c r="H8" s="6">
        <f>H19/$N$19*100</f>
        <v>7.50838489677972</v>
      </c>
      <c r="I8" s="6">
        <f>I19/$N$19*100</f>
        <v>13.036813499083467</v>
      </c>
      <c r="J8" s="6">
        <f>J19/$N$19*100</f>
        <v>49.59056088755834</v>
      </c>
      <c r="K8" s="6">
        <f>K19/$N$19*100</f>
        <v>22.363460260792305</v>
      </c>
      <c r="L8" s="6">
        <f>L19/$N$19*100</f>
        <v>7.500780455786169</v>
      </c>
      <c r="M8" s="6"/>
      <c r="N8" s="6">
        <f t="shared" si="0"/>
        <v>100</v>
      </c>
    </row>
    <row r="9" spans="7:14" ht="11.25">
      <c r="G9" s="1">
        <v>56</v>
      </c>
      <c r="H9" s="6">
        <f>H20/$N$20*100</f>
        <v>7.538647424822431</v>
      </c>
      <c r="I9" s="6">
        <f>I20/$N$20*100</f>
        <v>12.703682374064162</v>
      </c>
      <c r="J9" s="6">
        <f>J20/$N$20*100</f>
        <v>49.24850661156091</v>
      </c>
      <c r="K9" s="6">
        <f>K20/$N$20*100</f>
        <v>22.795111246617054</v>
      </c>
      <c r="L9" s="6">
        <f>L20/$N$20*100</f>
        <v>7.714052342935434</v>
      </c>
      <c r="M9" s="6"/>
      <c r="N9" s="6">
        <f t="shared" si="0"/>
        <v>100</v>
      </c>
    </row>
    <row r="10" spans="7:14" ht="11.25">
      <c r="G10" s="1">
        <v>61</v>
      </c>
      <c r="H10" s="6">
        <f>H21/$N$21*100</f>
        <v>7.737040520931318</v>
      </c>
      <c r="I10" s="6">
        <f>I21/$N$21*100</f>
        <v>12.618219470755948</v>
      </c>
      <c r="J10" s="6">
        <f>J21/$N$21*100</f>
        <v>47.918170615215224</v>
      </c>
      <c r="K10" s="6">
        <f>K21/$N$21*100</f>
        <v>23.854993838368372</v>
      </c>
      <c r="L10" s="6">
        <f>L21/$N$21*100</f>
        <v>7.8715755547291435</v>
      </c>
      <c r="M10" s="6"/>
      <c r="N10" s="6">
        <f t="shared" si="0"/>
        <v>100.00000000000001</v>
      </c>
    </row>
    <row r="11" spans="7:14" ht="11.25">
      <c r="G11" s="2" t="s">
        <v>153</v>
      </c>
      <c r="H11" s="6">
        <f>H22/$N$22*100</f>
        <v>7.9320939849217815</v>
      </c>
      <c r="I11" s="6">
        <f>I22/$N$22*100</f>
        <v>12.05753208533998</v>
      </c>
      <c r="J11" s="6">
        <f>J22/$N$22*100</f>
        <v>46.12796674579189</v>
      </c>
      <c r="K11" s="6">
        <f>K22/$N$22*100</f>
        <v>25.054120935526747</v>
      </c>
      <c r="L11" s="6">
        <f>L22/$N$22*100</f>
        <v>8.828286248419596</v>
      </c>
      <c r="M11" s="6"/>
      <c r="N11" s="6">
        <f t="shared" si="0"/>
        <v>100</v>
      </c>
    </row>
    <row r="12" spans="7:14" ht="11.25">
      <c r="G12" s="1">
        <v>8</v>
      </c>
      <c r="H12" s="6">
        <f>H23/$N$23*100</f>
        <v>8.949299469611999</v>
      </c>
      <c r="I12" s="6">
        <f>I23/$N$23*100</f>
        <v>11.300115962967892</v>
      </c>
      <c r="J12" s="6">
        <f>J23/$N$23*100</f>
        <v>44.45982168317396</v>
      </c>
      <c r="K12" s="6">
        <f>K23/$N$23*100</f>
        <v>26.55932171168945</v>
      </c>
      <c r="L12" s="6">
        <f>L23/$N$23*100</f>
        <v>8.731441172556698</v>
      </c>
      <c r="M12" s="6"/>
      <c r="N12" s="6">
        <f t="shared" si="0"/>
        <v>100</v>
      </c>
    </row>
    <row r="13" spans="7:14" ht="11.25">
      <c r="G13" s="1">
        <v>13</v>
      </c>
      <c r="H13" s="6">
        <f>H24/$N$24*100</f>
        <v>8.666126049110977</v>
      </c>
      <c r="I13" s="6">
        <f>I24/$N$24*100</f>
        <v>10.029520914309455</v>
      </c>
      <c r="J13" s="6">
        <f>J24/$N$24*100</f>
        <v>43.60546636253601</v>
      </c>
      <c r="K13" s="6">
        <f>K24/$N$24*100</f>
        <v>28.618109622859333</v>
      </c>
      <c r="L13" s="6">
        <f>L24/$N$24*100</f>
        <v>9.080777051184231</v>
      </c>
      <c r="M13" s="6"/>
      <c r="N13" s="6">
        <f t="shared" si="0"/>
        <v>100</v>
      </c>
    </row>
    <row r="14" ht="11.25"/>
    <row r="15" spans="7:14" ht="11.25">
      <c r="G15" s="2" t="s">
        <v>0</v>
      </c>
      <c r="H15" s="2" t="s">
        <v>138</v>
      </c>
      <c r="I15" s="2" t="s">
        <v>138</v>
      </c>
      <c r="J15" s="2" t="s">
        <v>138</v>
      </c>
      <c r="K15" s="2" t="s">
        <v>138</v>
      </c>
      <c r="L15" s="2" t="s">
        <v>138</v>
      </c>
      <c r="M15" s="2"/>
      <c r="N15" s="2" t="s">
        <v>138</v>
      </c>
    </row>
    <row r="16" spans="8:14" ht="16.5" customHeight="1">
      <c r="H16" s="1" t="s">
        <v>148</v>
      </c>
      <c r="I16" s="1" t="s">
        <v>149</v>
      </c>
      <c r="J16" s="28" t="s">
        <v>150</v>
      </c>
      <c r="K16" s="1" t="s">
        <v>160</v>
      </c>
      <c r="L16" s="28" t="s">
        <v>159</v>
      </c>
      <c r="M16" s="28"/>
      <c r="N16" s="1" t="s">
        <v>139</v>
      </c>
    </row>
    <row r="17" spans="7:14" ht="11.25">
      <c r="G17" s="2" t="s">
        <v>152</v>
      </c>
      <c r="H17" s="7">
        <f>1.5443*10000</f>
        <v>15443</v>
      </c>
      <c r="I17" s="7">
        <f>3.1144*10000</f>
        <v>31144</v>
      </c>
      <c r="J17" s="7">
        <f>10.8044*10000</f>
        <v>108044</v>
      </c>
      <c r="K17" s="7">
        <f>4.8009*10000</f>
        <v>48009.00000000001</v>
      </c>
      <c r="L17" s="7">
        <f aca="true" t="shared" si="1" ref="L17:L24">N17-SUM(H17:K17)</f>
        <v>15646.00000000003</v>
      </c>
      <c r="M17" s="7"/>
      <c r="N17" s="7">
        <f>21.8286*10000</f>
        <v>218286.00000000003</v>
      </c>
    </row>
    <row r="18" spans="7:14" ht="11.25">
      <c r="G18" s="1">
        <v>50</v>
      </c>
      <c r="H18" s="7">
        <f>1.6803*10000</f>
        <v>16803</v>
      </c>
      <c r="I18" s="7">
        <f>3.1898*10000</f>
        <v>31898</v>
      </c>
      <c r="J18" s="7">
        <f>11.2791*10000</f>
        <v>112791</v>
      </c>
      <c r="K18" s="7">
        <f>5.0852*10000</f>
        <v>50852.00000000001</v>
      </c>
      <c r="L18" s="7">
        <f t="shared" si="1"/>
        <v>16457</v>
      </c>
      <c r="M18" s="7"/>
      <c r="N18" s="7">
        <f>22.8801*10000</f>
        <v>228801</v>
      </c>
    </row>
    <row r="19" spans="7:14" ht="11.25">
      <c r="G19" s="1">
        <v>53</v>
      </c>
      <c r="H19" s="7">
        <f>1.876*10000</f>
        <v>18760</v>
      </c>
      <c r="I19" s="7">
        <f>3.2573*10000</f>
        <v>32573</v>
      </c>
      <c r="J19" s="7">
        <f>12.3904*10000</f>
        <v>123904</v>
      </c>
      <c r="K19" s="7">
        <f>5.5876*10000</f>
        <v>55876</v>
      </c>
      <c r="L19" s="7">
        <f t="shared" si="1"/>
        <v>18740.99999999997</v>
      </c>
      <c r="M19" s="7"/>
      <c r="N19" s="7">
        <f>24.9854*10000</f>
        <v>249853.99999999997</v>
      </c>
    </row>
    <row r="20" spans="7:14" ht="11.25">
      <c r="G20" s="1">
        <v>56</v>
      </c>
      <c r="H20" s="7">
        <f>2.0028*10000</f>
        <v>20028</v>
      </c>
      <c r="I20" s="7">
        <f>3.375*10000</f>
        <v>33750</v>
      </c>
      <c r="J20" s="7">
        <f>13.0839*10000</f>
        <v>130839</v>
      </c>
      <c r="K20" s="7">
        <f>6.056*10000</f>
        <v>60560</v>
      </c>
      <c r="L20" s="7">
        <f t="shared" si="1"/>
        <v>20494</v>
      </c>
      <c r="M20" s="7"/>
      <c r="N20" s="7">
        <f>26.5671*10000</f>
        <v>265671</v>
      </c>
    </row>
    <row r="21" spans="7:14" ht="11.25">
      <c r="G21" s="1">
        <v>61</v>
      </c>
      <c r="H21" s="7">
        <f>2.1221*10000</f>
        <v>21221</v>
      </c>
      <c r="I21" s="7">
        <f>3.4609*10000</f>
        <v>34609</v>
      </c>
      <c r="J21" s="7">
        <f>13.1429*10000</f>
        <v>131429</v>
      </c>
      <c r="K21" s="7">
        <f>6.5429*10000</f>
        <v>65429.00000000001</v>
      </c>
      <c r="L21" s="7">
        <f t="shared" si="1"/>
        <v>21590</v>
      </c>
      <c r="M21" s="7"/>
      <c r="N21" s="7">
        <f>27.4278*10000</f>
        <v>274278</v>
      </c>
    </row>
    <row r="22" spans="7:14" ht="11.25">
      <c r="G22" s="2" t="s">
        <v>153</v>
      </c>
      <c r="H22" s="7">
        <f>2.2021*10000</f>
        <v>22021</v>
      </c>
      <c r="I22" s="7">
        <f>3.3474*10000</f>
        <v>33474</v>
      </c>
      <c r="J22" s="7">
        <f>12.806*10000</f>
        <v>128059.99999999999</v>
      </c>
      <c r="K22" s="7">
        <f>6.9555*10000</f>
        <v>69555</v>
      </c>
      <c r="L22" s="7">
        <f t="shared" si="1"/>
        <v>24509</v>
      </c>
      <c r="M22" s="7"/>
      <c r="N22" s="7">
        <f>27.7619*10000</f>
        <v>277619</v>
      </c>
    </row>
    <row r="23" spans="7:14" ht="11.25">
      <c r="G23" s="1">
        <v>8</v>
      </c>
      <c r="H23" s="7">
        <f>2.3538*10000</f>
        <v>23538</v>
      </c>
      <c r="I23" s="7">
        <f>2.9721*10000</f>
        <v>29721.000000000004</v>
      </c>
      <c r="J23" s="7">
        <f>11.6936*10000</f>
        <v>116936</v>
      </c>
      <c r="K23" s="7">
        <f>6.9855*10000</f>
        <v>69855</v>
      </c>
      <c r="L23" s="7">
        <f t="shared" si="1"/>
        <v>22965</v>
      </c>
      <c r="M23" s="7"/>
      <c r="N23" s="7">
        <f>26.3015*10000</f>
        <v>263015</v>
      </c>
    </row>
    <row r="24" spans="7:14" ht="11.25">
      <c r="G24" s="1">
        <v>13</v>
      </c>
      <c r="H24" s="7">
        <f>2.1694*10000</f>
        <v>21694</v>
      </c>
      <c r="I24" s="7">
        <f>2.5107*10000</f>
        <v>25107</v>
      </c>
      <c r="J24" s="7">
        <f>10.9158*10000</f>
        <v>109158.00000000001</v>
      </c>
      <c r="K24" s="7">
        <f>7.164*10000</f>
        <v>71640</v>
      </c>
      <c r="L24" s="7">
        <f t="shared" si="1"/>
        <v>22732</v>
      </c>
      <c r="M24" s="7"/>
      <c r="N24" s="7">
        <f>25.0331*10000</f>
        <v>250331</v>
      </c>
    </row>
    <row r="25" ht="11.25"/>
    <row r="26" ht="11.25"/>
    <row r="27" ht="11.25"/>
    <row r="28" spans="7:11" ht="11.25">
      <c r="G28" s="2"/>
      <c r="K28" s="2"/>
    </row>
    <row r="29" ht="11.25"/>
    <row r="30" ht="11.25"/>
    <row r="31" ht="11.25"/>
    <row r="32" ht="11.25"/>
    <row r="37" spans="8:14" ht="11.25">
      <c r="H37" s="2"/>
      <c r="I37" s="2"/>
      <c r="J37" s="2"/>
      <c r="L37" s="2"/>
      <c r="M37" s="2"/>
      <c r="N37" s="2"/>
    </row>
    <row r="38" spans="8:14" ht="11.25">
      <c r="H38" s="2"/>
      <c r="I38" s="6"/>
      <c r="J38" s="29"/>
      <c r="L38" s="2"/>
      <c r="M38" s="2"/>
      <c r="N38" s="29"/>
    </row>
    <row r="39" spans="8:14" ht="11.25">
      <c r="H39" s="2"/>
      <c r="I39" s="6"/>
      <c r="J39" s="29"/>
      <c r="L39" s="2"/>
      <c r="M39" s="2"/>
      <c r="N39" s="29"/>
    </row>
    <row r="40" spans="8:14" ht="11.25">
      <c r="H40" s="2"/>
      <c r="I40" s="6"/>
      <c r="J40" s="29"/>
      <c r="L40" s="2"/>
      <c r="M40" s="2"/>
      <c r="N40" s="29"/>
    </row>
    <row r="41" spans="8:14" ht="11.25">
      <c r="H41" s="2"/>
      <c r="I41" s="6"/>
      <c r="J41" s="29"/>
      <c r="L41" s="2"/>
      <c r="M41" s="2"/>
      <c r="N41" s="7"/>
    </row>
    <row r="42" spans="8:14" ht="11.25">
      <c r="H42" s="2"/>
      <c r="I42" s="6"/>
      <c r="J42" s="29"/>
      <c r="L42" s="2"/>
      <c r="M42" s="2"/>
      <c r="N42" s="7"/>
    </row>
    <row r="43" spans="8:14" ht="11.25">
      <c r="H43" s="25"/>
      <c r="I43" s="6"/>
      <c r="J43" s="29"/>
      <c r="N43" s="7"/>
    </row>
    <row r="44" spans="8:14" ht="11.25">
      <c r="H44" s="2"/>
      <c r="I44" s="6"/>
      <c r="J44" s="29"/>
      <c r="L44" s="2"/>
      <c r="M44" s="2"/>
      <c r="N44" s="7"/>
    </row>
    <row r="58" spans="9:10" ht="11.25">
      <c r="I58" s="6"/>
      <c r="J58" s="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Ｐゴシック,太字"&amp;14事業所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U40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13" width="8.875" style="1" customWidth="1"/>
    <col min="14" max="14" width="6.125" style="1" customWidth="1"/>
    <col min="15" max="15" width="9.25390625" style="1" customWidth="1"/>
    <col min="16" max="16" width="8.875" style="1" customWidth="1"/>
    <col min="17" max="18" width="7.75390625" style="1" bestFit="1" customWidth="1"/>
    <col min="19" max="20" width="8.875" style="1" customWidth="1"/>
    <col min="21" max="21" width="7.875" style="1" bestFit="1" customWidth="1"/>
    <col min="22" max="16384" width="8.875" style="1" customWidth="1"/>
  </cols>
  <sheetData>
    <row r="1" ht="11.25">
      <c r="G1" s="16"/>
    </row>
    <row r="2" ht="11.25"/>
    <row r="3" ht="11.25"/>
    <row r="4" spans="7:9" ht="11.25">
      <c r="G4" s="1" t="s">
        <v>0</v>
      </c>
      <c r="H4" s="2" t="s">
        <v>141</v>
      </c>
      <c r="I4" s="2" t="s">
        <v>1</v>
      </c>
    </row>
    <row r="5" spans="8:21" ht="11.25">
      <c r="H5" s="1" t="s">
        <v>143</v>
      </c>
      <c r="I5" s="1" t="s">
        <v>144</v>
      </c>
      <c r="M5" s="2"/>
      <c r="P5" s="2"/>
      <c r="Q5" s="2"/>
      <c r="R5" s="2"/>
      <c r="T5" s="2"/>
      <c r="U5" s="2"/>
    </row>
    <row r="6" spans="7:21" ht="11.25">
      <c r="G6" s="2" t="s">
        <v>145</v>
      </c>
      <c r="H6" s="1">
        <v>24.4765</v>
      </c>
      <c r="I6" s="1">
        <v>175.5476</v>
      </c>
      <c r="P6" s="2"/>
      <c r="Q6" s="6"/>
      <c r="R6" s="29"/>
      <c r="T6" s="2"/>
      <c r="U6" s="29"/>
    </row>
    <row r="7" spans="7:21" ht="11.25">
      <c r="G7" s="2">
        <v>56</v>
      </c>
      <c r="H7" s="1">
        <v>26.0465</v>
      </c>
      <c r="I7" s="1">
        <v>187.2696</v>
      </c>
      <c r="P7" s="2"/>
      <c r="Q7" s="6"/>
      <c r="R7" s="29"/>
      <c r="T7" s="2"/>
      <c r="U7" s="29"/>
    </row>
    <row r="8" spans="7:21" ht="11.25">
      <c r="G8" s="2">
        <v>61</v>
      </c>
      <c r="H8" s="1">
        <v>26.8944</v>
      </c>
      <c r="I8" s="1">
        <v>197.7049</v>
      </c>
      <c r="P8" s="2"/>
      <c r="Q8" s="6"/>
      <c r="R8" s="29"/>
      <c r="T8" s="2"/>
      <c r="U8" s="29"/>
    </row>
    <row r="9" spans="7:21" ht="11.25">
      <c r="G9" s="2" t="s">
        <v>146</v>
      </c>
      <c r="H9" s="1">
        <v>27.2252</v>
      </c>
      <c r="I9" s="1">
        <v>217.1498</v>
      </c>
      <c r="P9" s="2"/>
      <c r="Q9" s="6"/>
      <c r="R9" s="29"/>
      <c r="T9" s="2"/>
      <c r="U9" s="7"/>
    </row>
    <row r="10" spans="7:21" ht="11.25">
      <c r="G10" s="2">
        <v>8</v>
      </c>
      <c r="H10" s="1">
        <v>25.7564</v>
      </c>
      <c r="I10" s="1">
        <v>228.9712</v>
      </c>
      <c r="P10" s="2"/>
      <c r="Q10" s="6"/>
      <c r="R10" s="29"/>
      <c r="T10" s="2"/>
      <c r="U10" s="7"/>
    </row>
    <row r="11" spans="7:21" ht="11.25">
      <c r="G11" s="2">
        <v>11</v>
      </c>
      <c r="H11" s="3">
        <v>24.707</v>
      </c>
      <c r="I11" s="1">
        <v>212.1822</v>
      </c>
      <c r="P11" s="25"/>
      <c r="Q11" s="6"/>
      <c r="R11" s="29"/>
      <c r="U11" s="7"/>
    </row>
    <row r="12" spans="7:21" ht="11.25">
      <c r="G12" s="1">
        <v>13</v>
      </c>
      <c r="H12" s="1">
        <v>24.3952</v>
      </c>
      <c r="I12" s="1">
        <v>212.5047</v>
      </c>
      <c r="P12" s="2"/>
      <c r="Q12" s="6"/>
      <c r="R12" s="29"/>
      <c r="T12" s="2"/>
      <c r="U12" s="7"/>
    </row>
    <row r="13" spans="7:9" ht="11.25">
      <c r="G13" s="1">
        <v>16</v>
      </c>
      <c r="H13" s="1">
        <v>23.1174</v>
      </c>
      <c r="I13" s="1">
        <v>200.1934</v>
      </c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spans="17:18" ht="11.25">
      <c r="Q26" s="6"/>
      <c r="R26" s="7"/>
    </row>
    <row r="27" ht="11.25"/>
    <row r="28" ht="11.25"/>
    <row r="29" ht="11.25"/>
    <row r="30" ht="11.25"/>
    <row r="31" ht="11.25"/>
    <row r="32" ht="11.25"/>
    <row r="33" ht="11.25"/>
    <row r="34" ht="11.25"/>
    <row r="35" ht="11.25"/>
    <row r="37" spans="11:13" ht="11.25">
      <c r="K37" s="6"/>
      <c r="L37" s="7"/>
      <c r="M37" s="7"/>
    </row>
    <row r="38" spans="11:13" ht="11.25">
      <c r="K38" s="6"/>
      <c r="L38" s="7"/>
      <c r="M38" s="7"/>
    </row>
    <row r="39" spans="11:13" ht="11.25">
      <c r="K39" s="6"/>
      <c r="L39" s="7"/>
      <c r="M39" s="7"/>
    </row>
    <row r="40" spans="11:13" ht="11.25">
      <c r="K40" s="6"/>
      <c r="L40" s="7"/>
      <c r="M40" s="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Ｐゴシック,太字"&amp;14事業所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I25"/>
  <sheetViews>
    <sheetView tabSelected="1" zoomScaleSheetLayoutView="100" workbookViewId="0" topLeftCell="A1">
      <selection activeCell="G27" sqref="G27"/>
    </sheetView>
  </sheetViews>
  <sheetFormatPr defaultColWidth="9.00390625" defaultRowHeight="12.75"/>
  <cols>
    <col min="1" max="5" width="8.875" style="1" customWidth="1"/>
    <col min="6" max="6" width="12.625" style="1" customWidth="1"/>
    <col min="7" max="7" width="8.875" style="1" customWidth="1"/>
    <col min="8" max="9" width="7.75390625" style="1" bestFit="1" customWidth="1"/>
    <col min="10" max="11" width="8.875" style="1" customWidth="1"/>
    <col min="12" max="12" width="7.875" style="1" bestFit="1" customWidth="1"/>
    <col min="13" max="16384" width="8.875" style="1" customWidth="1"/>
  </cols>
  <sheetData>
    <row r="1" ht="11.25">
      <c r="G1" s="16"/>
    </row>
    <row r="2" ht="11.25"/>
    <row r="3" ht="11.25"/>
    <row r="4" spans="7:9" ht="11.25">
      <c r="G4" s="2" t="s">
        <v>154</v>
      </c>
      <c r="H4" s="2" t="s">
        <v>142</v>
      </c>
      <c r="I4" s="2" t="s">
        <v>138</v>
      </c>
    </row>
    <row r="5" spans="7:9" ht="11.25">
      <c r="G5" s="2" t="s">
        <v>163</v>
      </c>
      <c r="H5" s="6">
        <f aca="true" t="shared" si="0" ref="H5:H10">I5/$I$12*100</f>
        <v>28.89728083608018</v>
      </c>
      <c r="I5" s="29">
        <v>66803</v>
      </c>
    </row>
    <row r="6" spans="7:9" ht="11.25">
      <c r="G6" s="2" t="s">
        <v>151</v>
      </c>
      <c r="H6" s="6">
        <f t="shared" si="0"/>
        <v>17.974772249474423</v>
      </c>
      <c r="I6" s="29">
        <v>41553</v>
      </c>
    </row>
    <row r="7" spans="7:9" ht="11.25">
      <c r="G7" s="2" t="s">
        <v>162</v>
      </c>
      <c r="H7" s="6">
        <f t="shared" si="0"/>
        <v>15.56922491283622</v>
      </c>
      <c r="I7" s="29">
        <v>35992</v>
      </c>
    </row>
    <row r="8" spans="7:9" ht="11.25">
      <c r="G8" s="2" t="s">
        <v>149</v>
      </c>
      <c r="H8" s="6">
        <f t="shared" si="0"/>
        <v>9.682317215603831</v>
      </c>
      <c r="I8" s="29">
        <v>22383</v>
      </c>
    </row>
    <row r="9" spans="7:9" ht="11.25">
      <c r="G9" s="2" t="s">
        <v>156</v>
      </c>
      <c r="H9" s="6">
        <f t="shared" si="0"/>
        <v>8.69085623815827</v>
      </c>
      <c r="I9" s="29">
        <v>20091</v>
      </c>
    </row>
    <row r="10" spans="7:9" ht="11.25">
      <c r="G10" s="2" t="s">
        <v>157</v>
      </c>
      <c r="H10" s="6">
        <f t="shared" si="0"/>
        <v>19.185548547847077</v>
      </c>
      <c r="I10" s="29">
        <v>44352</v>
      </c>
    </row>
    <row r="11" ht="11.25"/>
    <row r="12" spans="7:9" ht="11.25">
      <c r="G12" s="2" t="s">
        <v>147</v>
      </c>
      <c r="H12" s="6">
        <f>SUM(H5:H10)</f>
        <v>100.00000000000001</v>
      </c>
      <c r="I12" s="29">
        <f>SUM(I5:I10)</f>
        <v>231174</v>
      </c>
    </row>
    <row r="13" ht="11.25"/>
    <row r="14" ht="11.25"/>
    <row r="15" spans="7:9" ht="11.25">
      <c r="G15" s="2" t="s">
        <v>155</v>
      </c>
      <c r="H15" s="2" t="s">
        <v>142</v>
      </c>
      <c r="I15" s="2" t="s">
        <v>140</v>
      </c>
    </row>
    <row r="16" spans="7:9" ht="11.25">
      <c r="G16" s="2" t="s">
        <v>163</v>
      </c>
      <c r="H16" s="6">
        <f aca="true" t="shared" si="1" ref="H16:H22">I16/$I$24*100</f>
        <v>23.324395309735486</v>
      </c>
      <c r="I16" s="29">
        <v>466939</v>
      </c>
    </row>
    <row r="17" spans="7:9" ht="11.25">
      <c r="G17" s="2" t="s">
        <v>149</v>
      </c>
      <c r="H17" s="6">
        <f t="shared" si="1"/>
        <v>21.367337784362523</v>
      </c>
      <c r="I17" s="7">
        <v>427760</v>
      </c>
    </row>
    <row r="18" spans="7:9" ht="11.25">
      <c r="G18" s="2" t="s">
        <v>151</v>
      </c>
      <c r="H18" s="6">
        <f t="shared" si="1"/>
        <v>13.638411655928717</v>
      </c>
      <c r="I18" s="29">
        <v>273032</v>
      </c>
    </row>
    <row r="19" spans="7:9" ht="11.25">
      <c r="G19" s="2" t="s">
        <v>162</v>
      </c>
      <c r="H19" s="6">
        <f t="shared" si="1"/>
        <v>10.14578902201571</v>
      </c>
      <c r="I19" s="29">
        <v>203112</v>
      </c>
    </row>
    <row r="20" spans="7:9" ht="11.25">
      <c r="G20" s="1" t="s">
        <v>164</v>
      </c>
      <c r="H20" s="6">
        <f t="shared" si="1"/>
        <v>9.084515273730302</v>
      </c>
      <c r="I20" s="1">
        <v>181866</v>
      </c>
    </row>
    <row r="21" spans="7:9" ht="11.25">
      <c r="G21" s="2" t="s">
        <v>156</v>
      </c>
      <c r="H21" s="6">
        <f t="shared" si="1"/>
        <v>7.264175542250643</v>
      </c>
      <c r="I21" s="7">
        <v>145424</v>
      </c>
    </row>
    <row r="22" spans="7:9" ht="11.25">
      <c r="G22" s="2" t="s">
        <v>157</v>
      </c>
      <c r="H22" s="6">
        <f t="shared" si="1"/>
        <v>15.175375411976619</v>
      </c>
      <c r="I22" s="7">
        <v>303801</v>
      </c>
    </row>
    <row r="23" ht="11.25"/>
    <row r="24" spans="7:9" ht="11.25">
      <c r="G24" s="2" t="s">
        <v>139</v>
      </c>
      <c r="H24" s="6">
        <f>SUM(H16:H22)</f>
        <v>100</v>
      </c>
      <c r="I24" s="7">
        <f>SUM(I16:I22)</f>
        <v>2001934</v>
      </c>
    </row>
    <row r="25" spans="8:9" ht="11.25">
      <c r="H25" s="6"/>
      <c r="I25" s="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Ｐゴシック,太字"&amp;14事業所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I23"/>
  <sheetViews>
    <sheetView zoomScaleSheetLayoutView="100" workbookViewId="0" topLeftCell="A1">
      <selection activeCell="G1" sqref="G1"/>
    </sheetView>
  </sheetViews>
  <sheetFormatPr defaultColWidth="8.875" defaultRowHeight="12.75"/>
  <cols>
    <col min="1" max="16384" width="8.875" style="1" customWidth="1"/>
  </cols>
  <sheetData>
    <row r="1" ht="11.25">
      <c r="G1" s="16"/>
    </row>
    <row r="4" spans="7:9" ht="11.25">
      <c r="G4" s="1" t="s">
        <v>0</v>
      </c>
      <c r="H4" s="2" t="s">
        <v>1</v>
      </c>
      <c r="I4" s="2" t="s">
        <v>2</v>
      </c>
    </row>
    <row r="5" spans="8:9" ht="11.25">
      <c r="H5" s="1" t="s">
        <v>6</v>
      </c>
      <c r="I5" s="1" t="s">
        <v>7</v>
      </c>
    </row>
    <row r="6" spans="7:9" ht="11.25">
      <c r="G6" s="2" t="s">
        <v>8</v>
      </c>
      <c r="H6" s="1">
        <v>230.1799</v>
      </c>
      <c r="I6" s="1">
        <v>49.2529</v>
      </c>
    </row>
    <row r="7" spans="7:9" ht="11.25">
      <c r="G7" s="2">
        <v>14</v>
      </c>
      <c r="H7" s="1">
        <v>245.4679</v>
      </c>
      <c r="I7" s="1">
        <v>53.1072</v>
      </c>
    </row>
    <row r="8" spans="7:9" ht="11.25">
      <c r="G8" s="2" t="s">
        <v>9</v>
      </c>
      <c r="H8" s="1">
        <v>264.6301</v>
      </c>
      <c r="I8" s="1">
        <v>56.2599</v>
      </c>
    </row>
    <row r="9" spans="7:9" ht="11.25">
      <c r="G9" s="2">
        <v>10</v>
      </c>
      <c r="H9" s="1">
        <v>292.3249</v>
      </c>
      <c r="I9" s="3">
        <v>61.113</v>
      </c>
    </row>
    <row r="10" spans="7:9" ht="11.25">
      <c r="G10" s="2">
        <v>15</v>
      </c>
      <c r="H10" s="1">
        <v>322.1232</v>
      </c>
      <c r="I10" s="1">
        <v>68.1219</v>
      </c>
    </row>
    <row r="11" spans="7:9" ht="11.25">
      <c r="G11" s="2">
        <v>20</v>
      </c>
      <c r="H11" s="1">
        <v>305.7444</v>
      </c>
      <c r="I11" s="3">
        <v>67.399</v>
      </c>
    </row>
    <row r="12" spans="7:9" ht="11.25">
      <c r="G12" s="2">
        <v>25</v>
      </c>
      <c r="H12" s="1">
        <v>330.9935</v>
      </c>
      <c r="I12" s="1">
        <v>71.3901</v>
      </c>
    </row>
    <row r="13" spans="7:9" ht="11.25">
      <c r="G13" s="2">
        <v>30</v>
      </c>
      <c r="H13" s="1">
        <v>362.0947</v>
      </c>
      <c r="I13" s="1">
        <v>78.5747</v>
      </c>
    </row>
    <row r="14" spans="7:9" ht="11.25">
      <c r="G14" s="2">
        <v>35</v>
      </c>
      <c r="H14" s="1">
        <v>390.6487</v>
      </c>
      <c r="I14" s="1">
        <v>90.9121</v>
      </c>
    </row>
    <row r="15" spans="7:9" ht="11.25">
      <c r="G15" s="2">
        <v>40</v>
      </c>
      <c r="H15" s="1">
        <v>430.9944</v>
      </c>
      <c r="I15" s="1">
        <v>109.0934</v>
      </c>
    </row>
    <row r="16" spans="7:9" ht="11.25">
      <c r="G16" s="2">
        <v>45</v>
      </c>
      <c r="H16" s="1">
        <v>466.7928</v>
      </c>
      <c r="I16" s="1">
        <v>126.9229</v>
      </c>
    </row>
    <row r="17" spans="7:9" ht="11.25">
      <c r="G17" s="2">
        <v>50</v>
      </c>
      <c r="H17" s="3">
        <v>499.214</v>
      </c>
      <c r="I17" s="1">
        <v>144.0612</v>
      </c>
    </row>
    <row r="18" spans="7:9" ht="11.25">
      <c r="G18" s="2">
        <v>55</v>
      </c>
      <c r="H18" s="3">
        <v>514.414</v>
      </c>
      <c r="I18" s="1">
        <v>159.2224</v>
      </c>
    </row>
    <row r="19" spans="7:9" ht="11.25">
      <c r="G19" s="2">
        <v>60</v>
      </c>
      <c r="H19" s="3">
        <v>527.805</v>
      </c>
      <c r="I19" s="1">
        <v>166.6482</v>
      </c>
    </row>
    <row r="20" spans="7:9" ht="11.25">
      <c r="G20" s="2" t="s">
        <v>10</v>
      </c>
      <c r="H20" s="3">
        <v>540.504</v>
      </c>
      <c r="I20" s="1">
        <v>179.1672</v>
      </c>
    </row>
    <row r="21" spans="7:9" ht="11.25">
      <c r="G21" s="2">
        <v>7</v>
      </c>
      <c r="H21" s="1">
        <v>540.1877</v>
      </c>
      <c r="I21" s="1">
        <v>187.1922</v>
      </c>
    </row>
    <row r="22" spans="7:9" ht="11.25">
      <c r="G22" s="2">
        <v>12</v>
      </c>
      <c r="H22" s="1">
        <v>555.0574</v>
      </c>
      <c r="I22" s="1">
        <v>204.0709</v>
      </c>
    </row>
    <row r="23" spans="7:9" ht="11.25">
      <c r="G23" s="2">
        <v>17</v>
      </c>
      <c r="H23" s="1">
        <v>559.0381</v>
      </c>
      <c r="I23" s="1">
        <v>214.576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Ｐゴシック,太字"&amp;14世帯・人口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2:N98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11" width="8.875" style="1" customWidth="1"/>
    <col min="12" max="12" width="8.625" style="1" bestFit="1" customWidth="1"/>
    <col min="13" max="13" width="7.75390625" style="1" bestFit="1" customWidth="1"/>
    <col min="14" max="16384" width="8.875" style="1" customWidth="1"/>
  </cols>
  <sheetData>
    <row r="1" ht="11.25"/>
    <row r="2" ht="11.25">
      <c r="G2" s="11"/>
    </row>
    <row r="3" ht="11.25"/>
    <row r="4" spans="7:10" ht="11.25">
      <c r="G4" s="1" t="s">
        <v>32</v>
      </c>
      <c r="H4" s="2" t="s">
        <v>115</v>
      </c>
      <c r="I4" s="2" t="s">
        <v>115</v>
      </c>
      <c r="J4" s="2" t="s">
        <v>115</v>
      </c>
    </row>
    <row r="5" spans="8:10" ht="11.25">
      <c r="H5" s="1" t="s">
        <v>3</v>
      </c>
      <c r="I5" s="1" t="s">
        <v>4</v>
      </c>
      <c r="J5" s="1" t="s">
        <v>5</v>
      </c>
    </row>
    <row r="6" spans="7:10" ht="11.25">
      <c r="G6" s="2" t="s">
        <v>8</v>
      </c>
      <c r="H6" s="1">
        <v>34.7</v>
      </c>
      <c r="I6" s="1">
        <v>60.2</v>
      </c>
      <c r="J6" s="1">
        <v>5.1</v>
      </c>
    </row>
    <row r="7" spans="7:10" ht="11.25">
      <c r="G7" s="2">
        <v>14</v>
      </c>
      <c r="H7" s="1">
        <v>34.6</v>
      </c>
      <c r="I7" s="1">
        <v>60.3</v>
      </c>
      <c r="J7" s="1">
        <v>5.1</v>
      </c>
    </row>
    <row r="8" spans="7:10" ht="11.25">
      <c r="G8" s="2" t="s">
        <v>9</v>
      </c>
      <c r="H8" s="1">
        <v>34.3</v>
      </c>
      <c r="I8" s="1">
        <v>60.9</v>
      </c>
      <c r="J8" s="1">
        <v>4.8</v>
      </c>
    </row>
    <row r="9" spans="7:10" ht="11.25">
      <c r="G9" s="2">
        <v>10</v>
      </c>
      <c r="H9" s="1">
        <v>34.4</v>
      </c>
      <c r="I9" s="1">
        <v>61.1</v>
      </c>
      <c r="J9" s="1">
        <v>4.5</v>
      </c>
    </row>
    <row r="10" spans="7:10" ht="11.25">
      <c r="G10" s="2">
        <v>15</v>
      </c>
      <c r="H10" s="1">
        <v>33.3</v>
      </c>
      <c r="I10" s="4">
        <v>62</v>
      </c>
      <c r="J10" s="1">
        <v>4.4</v>
      </c>
    </row>
    <row r="11" spans="7:10" ht="11.25">
      <c r="G11" s="2">
        <v>22</v>
      </c>
      <c r="H11" s="1">
        <v>34.2</v>
      </c>
      <c r="I11" s="1">
        <v>60.7</v>
      </c>
      <c r="J11" s="4">
        <v>5</v>
      </c>
    </row>
    <row r="12" spans="7:10" ht="11.25">
      <c r="G12" s="2">
        <v>25</v>
      </c>
      <c r="H12" s="1">
        <v>33.3</v>
      </c>
      <c r="I12" s="1">
        <v>61.8</v>
      </c>
      <c r="J12" s="1">
        <v>4.9</v>
      </c>
    </row>
    <row r="13" spans="7:10" ht="11.25">
      <c r="G13" s="2">
        <v>30</v>
      </c>
      <c r="H13" s="1">
        <v>31.5</v>
      </c>
      <c r="I13" s="1">
        <v>63.1</v>
      </c>
      <c r="J13" s="1">
        <v>5.4</v>
      </c>
    </row>
    <row r="14" spans="7:10" ht="11.25">
      <c r="G14" s="2">
        <v>35</v>
      </c>
      <c r="H14" s="1">
        <v>27.9</v>
      </c>
      <c r="I14" s="1">
        <v>66.4</v>
      </c>
      <c r="J14" s="1">
        <v>5.7</v>
      </c>
    </row>
    <row r="15" spans="7:10" ht="11.25">
      <c r="G15" s="2">
        <v>40</v>
      </c>
      <c r="H15" s="1">
        <v>24.1</v>
      </c>
      <c r="I15" s="1">
        <v>69.8</v>
      </c>
      <c r="J15" s="1">
        <v>6.2</v>
      </c>
    </row>
    <row r="16" spans="7:10" ht="11.25">
      <c r="G16" s="2">
        <v>45</v>
      </c>
      <c r="H16" s="1">
        <v>23.5</v>
      </c>
      <c r="I16" s="1">
        <v>69.6</v>
      </c>
      <c r="J16" s="1">
        <v>6.9</v>
      </c>
    </row>
    <row r="17" spans="7:10" ht="11.25">
      <c r="G17" s="2">
        <v>50</v>
      </c>
      <c r="H17" s="1">
        <v>24.5</v>
      </c>
      <c r="I17" s="1">
        <v>67.5</v>
      </c>
      <c r="J17" s="1">
        <v>7.9</v>
      </c>
    </row>
    <row r="18" spans="7:10" ht="11.25">
      <c r="G18" s="2">
        <v>55</v>
      </c>
      <c r="H18" s="1">
        <v>23.9</v>
      </c>
      <c r="I18" s="1">
        <v>66.8</v>
      </c>
      <c r="J18" s="1">
        <v>9.2</v>
      </c>
    </row>
    <row r="19" spans="7:10" ht="11.25">
      <c r="G19" s="2">
        <v>60</v>
      </c>
      <c r="H19" s="1">
        <v>21.8</v>
      </c>
      <c r="I19" s="1">
        <v>67.9</v>
      </c>
      <c r="J19" s="1">
        <v>10.3</v>
      </c>
    </row>
    <row r="20" spans="7:10" ht="11.25">
      <c r="G20" s="2" t="s">
        <v>10</v>
      </c>
      <c r="H20" s="1">
        <v>18.3</v>
      </c>
      <c r="I20" s="1">
        <v>69.4</v>
      </c>
      <c r="J20" s="1">
        <v>11.9</v>
      </c>
    </row>
    <row r="21" spans="7:10" ht="11.25">
      <c r="G21" s="2">
        <v>7</v>
      </c>
      <c r="H21" s="1">
        <v>16.3</v>
      </c>
      <c r="I21" s="1">
        <v>69.5</v>
      </c>
      <c r="J21" s="1">
        <v>14.1</v>
      </c>
    </row>
    <row r="22" spans="7:10" ht="11.25">
      <c r="G22" s="2">
        <v>12</v>
      </c>
      <c r="H22" s="5">
        <v>15</v>
      </c>
      <c r="I22" s="4">
        <v>68</v>
      </c>
      <c r="J22" s="1">
        <v>16.9</v>
      </c>
    </row>
    <row r="23" ht="11.25"/>
    <row r="24" ht="11.25"/>
    <row r="25" ht="11.25"/>
    <row r="26" ht="11.25"/>
    <row r="27" ht="11.25"/>
    <row r="28" spans="8:13" ht="11.25">
      <c r="H28" s="2"/>
      <c r="I28" s="2"/>
      <c r="J28" s="2"/>
      <c r="K28" s="2"/>
      <c r="L28" s="2"/>
      <c r="M28" s="2"/>
    </row>
    <row r="29" ht="11.25"/>
    <row r="30" spans="7:11" ht="11.25">
      <c r="G30" s="2"/>
      <c r="K30" s="4"/>
    </row>
    <row r="31" ht="11.25"/>
    <row r="32" ht="11.25">
      <c r="K32" s="4"/>
    </row>
    <row r="33" spans="11:13" ht="11.25">
      <c r="K33" s="4"/>
      <c r="M33" s="4"/>
    </row>
    <row r="34" ht="11.25"/>
    <row r="36" ht="11.25">
      <c r="K36" s="4"/>
    </row>
    <row r="38" ht="11.25">
      <c r="G38" s="2"/>
    </row>
    <row r="40" spans="8:12" ht="11.25">
      <c r="H40" s="4"/>
      <c r="L40" s="4"/>
    </row>
    <row r="45" spans="8:9" ht="11.25">
      <c r="H45" s="2"/>
      <c r="I45" s="2"/>
    </row>
    <row r="47" ht="11.25">
      <c r="G47" s="2"/>
    </row>
    <row r="49" ht="11.25">
      <c r="H49" s="8"/>
    </row>
    <row r="52" ht="11.25">
      <c r="H52" s="8"/>
    </row>
    <row r="53" ht="11.25">
      <c r="I53" s="8"/>
    </row>
    <row r="54" ht="11.25">
      <c r="I54" s="8"/>
    </row>
    <row r="61" ht="11.25">
      <c r="G61" s="2"/>
    </row>
    <row r="62" spans="7:8" ht="11.25">
      <c r="G62" s="2"/>
      <c r="H62" s="8"/>
    </row>
    <row r="65" ht="11.25">
      <c r="H65" s="8"/>
    </row>
    <row r="78" spans="8:14" ht="11.25">
      <c r="H78" s="2"/>
      <c r="I78" s="2"/>
      <c r="M78" s="2"/>
      <c r="N78" s="2"/>
    </row>
    <row r="79" spans="13:14" ht="11.25">
      <c r="M79" s="9"/>
      <c r="N79" s="7"/>
    </row>
    <row r="80" spans="7:14" ht="11.25">
      <c r="G80" s="2"/>
      <c r="H80" s="6"/>
      <c r="I80" s="7"/>
      <c r="M80" s="9"/>
      <c r="N80" s="7"/>
    </row>
    <row r="81" spans="7:14" ht="11.25">
      <c r="G81" s="2"/>
      <c r="H81" s="6"/>
      <c r="I81" s="7"/>
      <c r="M81" s="9"/>
      <c r="N81" s="7"/>
    </row>
    <row r="82" spans="7:14" ht="11.25">
      <c r="G82" s="2"/>
      <c r="H82" s="6"/>
      <c r="I82" s="7"/>
      <c r="M82" s="9"/>
      <c r="N82" s="7"/>
    </row>
    <row r="83" spans="7:14" ht="11.25">
      <c r="G83" s="2"/>
      <c r="H83" s="6"/>
      <c r="I83" s="7"/>
      <c r="M83" s="9"/>
      <c r="N83" s="7"/>
    </row>
    <row r="84" spans="7:14" ht="11.25">
      <c r="G84" s="2"/>
      <c r="H84" s="6"/>
      <c r="I84" s="7"/>
      <c r="M84" s="9"/>
      <c r="N84" s="7"/>
    </row>
    <row r="85" spans="7:14" ht="11.25">
      <c r="G85" s="2"/>
      <c r="H85" s="6"/>
      <c r="I85" s="7"/>
      <c r="M85" s="9"/>
      <c r="N85" s="7"/>
    </row>
    <row r="86" spans="7:14" ht="11.25">
      <c r="G86" s="2"/>
      <c r="H86" s="6"/>
      <c r="I86" s="7"/>
      <c r="M86" s="9"/>
      <c r="N86" s="7"/>
    </row>
    <row r="87" spans="7:13" ht="11.25">
      <c r="G87" s="2"/>
      <c r="H87" s="6"/>
      <c r="I87" s="7"/>
      <c r="M87" s="7"/>
    </row>
    <row r="88" spans="7:14" ht="11.25">
      <c r="G88" s="2"/>
      <c r="H88" s="6"/>
      <c r="I88" s="7"/>
      <c r="M88" s="9"/>
      <c r="N88" s="7"/>
    </row>
    <row r="89" spans="7:9" ht="11.25">
      <c r="G89" s="2"/>
      <c r="H89" s="6"/>
      <c r="I89" s="7"/>
    </row>
    <row r="90" spans="7:9" ht="11.25">
      <c r="G90" s="2"/>
      <c r="I90" s="7"/>
    </row>
    <row r="91" spans="7:9" ht="11.25">
      <c r="G91" s="2"/>
      <c r="H91" s="6"/>
      <c r="I91" s="7"/>
    </row>
    <row r="93" spans="8:10" ht="11.25">
      <c r="H93" s="2"/>
      <c r="J93" s="7"/>
    </row>
    <row r="94" spans="8:10" ht="11.25">
      <c r="H94" s="2"/>
      <c r="I94" s="6"/>
      <c r="J94" s="7"/>
    </row>
    <row r="95" spans="8:10" ht="11.25">
      <c r="H95" s="2"/>
      <c r="I95" s="6"/>
      <c r="J95" s="7"/>
    </row>
    <row r="96" spans="8:10" ht="11.25">
      <c r="H96" s="2"/>
      <c r="I96" s="6"/>
      <c r="J96" s="7"/>
    </row>
    <row r="97" spans="8:10" ht="11.25">
      <c r="H97" s="2"/>
      <c r="I97" s="6"/>
      <c r="J97" s="7"/>
    </row>
    <row r="98" spans="8:9" ht="11.25">
      <c r="H98" s="2"/>
      <c r="I98" s="6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Ｐゴシック,太字"&amp;14世帯・人口</oddHeader>
  </headerFooter>
  <rowBreaks count="1" manualBreakCount="1">
    <brk id="6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W33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7.125" style="1" customWidth="1"/>
    <col min="13" max="13" width="6.125" style="1" customWidth="1"/>
    <col min="14" max="16" width="8.875" style="1" customWidth="1"/>
    <col min="17" max="17" width="4.75390625" style="1" customWidth="1"/>
    <col min="18" max="21" width="8.875" style="1" customWidth="1"/>
    <col min="22" max="22" width="8.625" style="1" bestFit="1" customWidth="1"/>
    <col min="23" max="23" width="7.75390625" style="1" bestFit="1" customWidth="1"/>
    <col min="24" max="16384" width="8.875" style="1" customWidth="1"/>
  </cols>
  <sheetData>
    <row r="1" ht="11.25">
      <c r="G1" s="16"/>
    </row>
    <row r="2" ht="11.25">
      <c r="Q2" s="11"/>
    </row>
    <row r="3" ht="11.25"/>
    <row r="4" spans="8:15" ht="11.25">
      <c r="H4" s="2" t="s">
        <v>30</v>
      </c>
      <c r="I4" s="2" t="s">
        <v>31</v>
      </c>
      <c r="N4" s="2"/>
      <c r="O4" s="2"/>
    </row>
    <row r="5" spans="7:17" ht="11.25">
      <c r="G5" s="1" t="s">
        <v>11</v>
      </c>
      <c r="H5" s="6">
        <f>I5/I16*100</f>
        <v>27.285957790712295</v>
      </c>
      <c r="I5" s="7">
        <v>1525389</v>
      </c>
      <c r="Q5" s="2"/>
    </row>
    <row r="6" spans="7:17" ht="11.25">
      <c r="G6" s="1" t="s">
        <v>12</v>
      </c>
      <c r="H6" s="6">
        <f>I6/I16*100</f>
        <v>18.217041020996604</v>
      </c>
      <c r="I6" s="7">
        <v>1018402</v>
      </c>
      <c r="M6" s="2"/>
      <c r="Q6" s="2"/>
    </row>
    <row r="7" spans="7:17" ht="11.25">
      <c r="G7" s="1" t="s">
        <v>13</v>
      </c>
      <c r="H7" s="6">
        <f>I7/I16*100</f>
        <v>12.760471960676742</v>
      </c>
      <c r="I7" s="7">
        <v>713359</v>
      </c>
      <c r="M7" s="2"/>
      <c r="Q7" s="2"/>
    </row>
    <row r="8" spans="7:17" ht="11.25">
      <c r="G8" s="1" t="s">
        <v>14</v>
      </c>
      <c r="H8" s="6">
        <f>I8/I16*100</f>
        <v>12.851270781007592</v>
      </c>
      <c r="I8" s="7">
        <v>718435</v>
      </c>
      <c r="M8" s="2"/>
      <c r="Q8" s="2"/>
    </row>
    <row r="9" spans="7:19" ht="11.25">
      <c r="G9" s="1" t="s">
        <v>15</v>
      </c>
      <c r="H9" s="6">
        <f>I9/I16*100</f>
        <v>5.218177437280214</v>
      </c>
      <c r="I9" s="7">
        <v>291716</v>
      </c>
      <c r="M9" s="2"/>
      <c r="O9" s="3"/>
      <c r="Q9" s="2"/>
      <c r="S9" s="4"/>
    </row>
    <row r="10" spans="7:20" ht="11.25">
      <c r="G10" s="1" t="s">
        <v>16</v>
      </c>
      <c r="H10" s="6">
        <f>I10/I16*100</f>
        <v>10.3477741499193</v>
      </c>
      <c r="I10" s="7">
        <v>578480</v>
      </c>
      <c r="M10" s="2"/>
      <c r="Q10" s="2"/>
      <c r="T10" s="4"/>
    </row>
    <row r="11" spans="7:17" ht="11.25">
      <c r="G11" s="1" t="s">
        <v>17</v>
      </c>
      <c r="H11" s="6">
        <f>I11/I16*100</f>
        <v>5.115161202787431</v>
      </c>
      <c r="I11" s="7">
        <v>285957</v>
      </c>
      <c r="M11" s="2"/>
      <c r="O11" s="3"/>
      <c r="Q11" s="2"/>
    </row>
    <row r="12" spans="7:17" ht="11.25">
      <c r="G12" s="1" t="s">
        <v>18</v>
      </c>
      <c r="H12" s="6">
        <f>I12/I16*100</f>
        <v>3.420160450602562</v>
      </c>
      <c r="I12" s="7">
        <v>191200</v>
      </c>
      <c r="M12" s="2"/>
      <c r="Q12" s="2"/>
    </row>
    <row r="13" spans="7:17" ht="11.25">
      <c r="G13" s="1" t="s">
        <v>19</v>
      </c>
      <c r="H13" s="6">
        <f>I13/I16*100</f>
        <v>2.0760660141053</v>
      </c>
      <c r="I13" s="7">
        <v>116060</v>
      </c>
      <c r="M13" s="2"/>
      <c r="Q13" s="2"/>
    </row>
    <row r="14" spans="7:17" ht="11.25">
      <c r="G14" s="1" t="s">
        <v>20</v>
      </c>
      <c r="H14" s="6">
        <f>I14/I16*100</f>
        <v>2.7079191919119645</v>
      </c>
      <c r="I14" s="7">
        <v>151383</v>
      </c>
      <c r="M14" s="2"/>
      <c r="Q14" s="2"/>
    </row>
    <row r="15" spans="9:17" ht="11.25">
      <c r="I15" s="7"/>
      <c r="M15" s="2"/>
      <c r="Q15" s="2"/>
    </row>
    <row r="16" spans="8:17" ht="11.25">
      <c r="H16" s="6">
        <f>SUM(H5:H14)</f>
        <v>100.00000000000001</v>
      </c>
      <c r="I16" s="7">
        <f>SUM(I5:I14)</f>
        <v>5590381</v>
      </c>
      <c r="M16" s="2"/>
      <c r="Q16" s="2"/>
    </row>
    <row r="17" spans="13:17" ht="11.25">
      <c r="M17" s="2"/>
      <c r="N17" s="3"/>
      <c r="Q17" s="2"/>
    </row>
    <row r="18" spans="13:17" ht="11.25">
      <c r="M18" s="2"/>
      <c r="N18" s="3"/>
      <c r="Q18" s="2"/>
    </row>
    <row r="19" spans="13:17" ht="11.25">
      <c r="M19" s="2"/>
      <c r="N19" s="3"/>
      <c r="Q19" s="2"/>
    </row>
    <row r="20" spans="13:17" ht="11.25">
      <c r="M20" s="2"/>
      <c r="N20" s="3"/>
      <c r="Q20" s="2"/>
    </row>
    <row r="21" spans="13:19" ht="11.25">
      <c r="M21" s="2"/>
      <c r="Q21" s="2"/>
      <c r="R21" s="5"/>
      <c r="S21" s="4"/>
    </row>
    <row r="22" ht="11.25">
      <c r="M22" s="2"/>
    </row>
    <row r="23" spans="7:20" ht="11.25">
      <c r="G23" s="18"/>
      <c r="H23" s="19"/>
      <c r="I23" s="23"/>
      <c r="J23" s="20"/>
      <c r="K23" s="20"/>
      <c r="L23" s="21"/>
      <c r="M23" s="22"/>
      <c r="N23" s="21"/>
      <c r="O23" s="22"/>
      <c r="P23" s="21"/>
      <c r="Q23" s="22"/>
      <c r="R23" s="20"/>
      <c r="S23" s="20"/>
      <c r="T23" s="20"/>
    </row>
    <row r="24" ht="11.25"/>
    <row r="25" ht="11.25"/>
    <row r="26" ht="11.25"/>
    <row r="27" ht="11.25"/>
    <row r="28" spans="18:23" ht="11.25">
      <c r="R28" s="2"/>
      <c r="S28" s="2"/>
      <c r="T28" s="2"/>
      <c r="U28" s="2"/>
      <c r="V28" s="2"/>
      <c r="W28" s="2"/>
    </row>
    <row r="29" ht="11.25"/>
    <row r="30" spans="17:21" ht="11.25">
      <c r="Q30" s="2"/>
      <c r="U30" s="4"/>
    </row>
    <row r="31" ht="11.25"/>
    <row r="32" ht="11.25">
      <c r="U32" s="4"/>
    </row>
    <row r="33" spans="21:23" ht="11.25">
      <c r="U33" s="4"/>
      <c r="W33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Ｐゴシック,太字"&amp;14世帯・人口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2:T35"/>
  <sheetViews>
    <sheetView zoomScaleSheetLayoutView="100" workbookViewId="0" topLeftCell="A1">
      <selection activeCell="G2" sqref="G2"/>
    </sheetView>
  </sheetViews>
  <sheetFormatPr defaultColWidth="9.00390625" defaultRowHeight="12.75"/>
  <cols>
    <col min="1" max="5" width="8.875" style="1" customWidth="1"/>
    <col min="6" max="6" width="5.125" style="1" customWidth="1"/>
    <col min="7" max="7" width="4.875" style="1" customWidth="1"/>
    <col min="8" max="13" width="8.00390625" style="1" customWidth="1"/>
    <col min="14" max="16" width="8.875" style="1" customWidth="1"/>
    <col min="17" max="17" width="4.75390625" style="1" customWidth="1"/>
    <col min="18" max="21" width="8.875" style="1" customWidth="1"/>
    <col min="22" max="22" width="8.625" style="1" bestFit="1" customWidth="1"/>
    <col min="23" max="23" width="7.75390625" style="1" bestFit="1" customWidth="1"/>
    <col min="24" max="16384" width="8.875" style="1" customWidth="1"/>
  </cols>
  <sheetData>
    <row r="1" ht="11.25"/>
    <row r="2" ht="11.25">
      <c r="Q2" s="11"/>
    </row>
    <row r="3" ht="11.25"/>
    <row r="4" spans="7:15" ht="11.25">
      <c r="G4" s="1" t="s">
        <v>32</v>
      </c>
      <c r="H4" s="2" t="s">
        <v>33</v>
      </c>
      <c r="I4" s="2" t="s">
        <v>33</v>
      </c>
      <c r="J4" s="2" t="s">
        <v>33</v>
      </c>
      <c r="K4" s="2" t="s">
        <v>33</v>
      </c>
      <c r="L4" s="2" t="s">
        <v>33</v>
      </c>
      <c r="M4" s="2" t="s">
        <v>33</v>
      </c>
      <c r="N4" s="2"/>
      <c r="O4" s="2"/>
    </row>
    <row r="5" spans="8:17" ht="11.25"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Q5" s="2"/>
    </row>
    <row r="6" spans="7:17" ht="11.25">
      <c r="G6" s="2" t="s">
        <v>40</v>
      </c>
      <c r="H6" s="1">
        <v>36.7</v>
      </c>
      <c r="I6" s="1">
        <v>8.5</v>
      </c>
      <c r="J6" s="1">
        <v>3.4</v>
      </c>
      <c r="K6" s="4">
        <v>14</v>
      </c>
      <c r="L6" s="1">
        <v>5.2</v>
      </c>
      <c r="M6" s="1">
        <v>2.8</v>
      </c>
      <c r="Q6" s="2"/>
    </row>
    <row r="7" spans="7:17" ht="11.25">
      <c r="G7" s="1">
        <v>30</v>
      </c>
      <c r="H7" s="1">
        <v>43.6</v>
      </c>
      <c r="I7" s="1">
        <v>9.8</v>
      </c>
      <c r="J7" s="1">
        <v>3.2</v>
      </c>
      <c r="K7" s="1">
        <v>19.6</v>
      </c>
      <c r="L7" s="1">
        <v>7.5</v>
      </c>
      <c r="M7" s="1">
        <v>3.6</v>
      </c>
      <c r="Q7" s="2"/>
    </row>
    <row r="8" spans="7:17" ht="11.25">
      <c r="G8" s="1">
        <v>35</v>
      </c>
      <c r="H8" s="1">
        <v>48.6</v>
      </c>
      <c r="I8" s="1">
        <v>10.4</v>
      </c>
      <c r="J8" s="1">
        <v>3.9</v>
      </c>
      <c r="K8" s="4">
        <v>21</v>
      </c>
      <c r="L8" s="1">
        <v>9.4</v>
      </c>
      <c r="M8" s="1">
        <v>5.4</v>
      </c>
      <c r="Q8" s="2"/>
    </row>
    <row r="9" spans="7:19" ht="11.25">
      <c r="G9" s="1">
        <v>40</v>
      </c>
      <c r="H9" s="1">
        <v>47.5</v>
      </c>
      <c r="I9" s="1">
        <v>11.6</v>
      </c>
      <c r="J9" s="1">
        <v>4.6</v>
      </c>
      <c r="K9" s="4">
        <v>18</v>
      </c>
      <c r="L9" s="1">
        <v>9.2</v>
      </c>
      <c r="M9" s="4">
        <v>7</v>
      </c>
      <c r="O9" s="3"/>
      <c r="Q9" s="2"/>
      <c r="S9" s="4"/>
    </row>
    <row r="10" spans="7:20" ht="11.25">
      <c r="G10" s="1">
        <v>45</v>
      </c>
      <c r="H10" s="1">
        <v>47.9</v>
      </c>
      <c r="I10" s="1">
        <v>11.6</v>
      </c>
      <c r="J10" s="1">
        <v>5.1</v>
      </c>
      <c r="K10" s="1">
        <v>17.6</v>
      </c>
      <c r="L10" s="1">
        <v>7.2</v>
      </c>
      <c r="M10" s="1">
        <v>6.2</v>
      </c>
      <c r="Q10" s="2"/>
      <c r="T10" s="4"/>
    </row>
    <row r="11" spans="7:17" ht="11.25">
      <c r="G11" s="1">
        <v>50</v>
      </c>
      <c r="H11" s="1">
        <v>49.8</v>
      </c>
      <c r="I11" s="1">
        <v>13.7</v>
      </c>
      <c r="J11" s="1">
        <v>5.9</v>
      </c>
      <c r="K11" s="1">
        <v>20.6</v>
      </c>
      <c r="L11" s="1">
        <v>7.8</v>
      </c>
      <c r="M11" s="1">
        <v>5.4</v>
      </c>
      <c r="O11" s="3"/>
      <c r="Q11" s="2"/>
    </row>
    <row r="12" spans="7:17" ht="11.25">
      <c r="G12" s="1">
        <v>55</v>
      </c>
      <c r="H12" s="1">
        <v>55.7</v>
      </c>
      <c r="I12" s="1">
        <v>20.8</v>
      </c>
      <c r="J12" s="1">
        <v>7.6</v>
      </c>
      <c r="K12" s="4">
        <v>23</v>
      </c>
      <c r="L12" s="1">
        <v>9.2</v>
      </c>
      <c r="M12" s="1">
        <v>5.7</v>
      </c>
      <c r="Q12" s="2"/>
    </row>
    <row r="13" spans="7:17" ht="11.25">
      <c r="G13" s="1">
        <v>60</v>
      </c>
      <c r="H13" s="1">
        <v>59.7</v>
      </c>
      <c r="I13" s="1">
        <v>26.6</v>
      </c>
      <c r="J13" s="1">
        <v>13.2</v>
      </c>
      <c r="K13" s="1">
        <v>30.2</v>
      </c>
      <c r="L13" s="1">
        <v>10.1</v>
      </c>
      <c r="M13" s="1">
        <v>6.8</v>
      </c>
      <c r="Q13" s="2"/>
    </row>
    <row r="14" spans="7:17" ht="11.25">
      <c r="G14" s="2" t="s">
        <v>41</v>
      </c>
      <c r="H14" s="1">
        <v>61.8</v>
      </c>
      <c r="I14" s="1">
        <v>29.2</v>
      </c>
      <c r="J14" s="1">
        <v>16.7</v>
      </c>
      <c r="K14" s="1">
        <v>39.8</v>
      </c>
      <c r="L14" s="1">
        <v>13.5</v>
      </c>
      <c r="M14" s="1">
        <v>7.3</v>
      </c>
      <c r="Q14" s="2"/>
    </row>
    <row r="15" spans="7:17" ht="11.25">
      <c r="G15" s="1">
        <v>7</v>
      </c>
      <c r="H15" s="1">
        <v>64.8</v>
      </c>
      <c r="I15" s="1">
        <v>33.2</v>
      </c>
      <c r="J15" s="1">
        <v>19.1</v>
      </c>
      <c r="K15" s="1">
        <v>47.8</v>
      </c>
      <c r="L15" s="1">
        <v>19.2</v>
      </c>
      <c r="M15" s="1">
        <v>9.8</v>
      </c>
      <c r="Q15" s="2"/>
    </row>
    <row r="16" spans="7:17" ht="11.25">
      <c r="G16" s="1">
        <v>12</v>
      </c>
      <c r="H16" s="4">
        <v>67</v>
      </c>
      <c r="I16" s="1">
        <v>38.8</v>
      </c>
      <c r="J16" s="1">
        <v>21.6</v>
      </c>
      <c r="K16" s="1">
        <v>53.2</v>
      </c>
      <c r="L16" s="4">
        <v>26</v>
      </c>
      <c r="M16" s="1">
        <v>13.6</v>
      </c>
      <c r="Q16" s="2"/>
    </row>
    <row r="17" spans="13:17" ht="11.25">
      <c r="M17" s="2"/>
      <c r="N17" s="3"/>
      <c r="Q17" s="2"/>
    </row>
    <row r="18" spans="13:17" ht="11.25">
      <c r="M18" s="2"/>
      <c r="N18" s="3"/>
      <c r="Q18" s="2"/>
    </row>
    <row r="19" spans="13:17" ht="11.25">
      <c r="M19" s="2"/>
      <c r="N19" s="3"/>
      <c r="Q19" s="2"/>
    </row>
    <row r="20" spans="13:17" ht="11.25">
      <c r="M20" s="2"/>
      <c r="N20" s="3"/>
      <c r="Q20" s="2"/>
    </row>
    <row r="21" spans="13:19" ht="11.25">
      <c r="M21" s="2"/>
      <c r="Q21" s="2"/>
      <c r="R21" s="5"/>
      <c r="S21" s="4"/>
    </row>
    <row r="22" ht="11.25">
      <c r="M22" s="2"/>
    </row>
    <row r="23" ht="11.25">
      <c r="M23" s="2"/>
    </row>
    <row r="24" ht="11.25"/>
    <row r="25" ht="11.25"/>
    <row r="26" ht="11.25"/>
    <row r="27" ht="11.25"/>
    <row r="28" spans="14:15" ht="11.25">
      <c r="N28" s="2"/>
      <c r="O28" s="2"/>
    </row>
    <row r="29" spans="14:15" ht="11.25">
      <c r="N29" s="6"/>
      <c r="O29" s="7"/>
    </row>
    <row r="30" spans="14:15" ht="11.25">
      <c r="N30" s="6"/>
      <c r="O30" s="7"/>
    </row>
    <row r="31" spans="14:15" ht="11.25">
      <c r="N31" s="6"/>
      <c r="O31" s="7"/>
    </row>
    <row r="32" spans="14:15" ht="11.25">
      <c r="N32" s="6"/>
      <c r="O32" s="7"/>
    </row>
    <row r="33" spans="14:15" ht="11.25">
      <c r="N33" s="6"/>
      <c r="O33" s="7"/>
    </row>
    <row r="34" spans="14:15" ht="11.25">
      <c r="N34" s="6"/>
      <c r="O34" s="7"/>
    </row>
    <row r="35" spans="14:15" ht="11.25">
      <c r="N35" s="6"/>
      <c r="O35" s="7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Ｐゴシック,太字"&amp;14世帯・人口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2:W35"/>
  <sheetViews>
    <sheetView zoomScaleSheetLayoutView="100" workbookViewId="0" topLeftCell="A3">
      <selection activeCell="F4" sqref="F4"/>
    </sheetView>
  </sheetViews>
  <sheetFormatPr defaultColWidth="9.00390625" defaultRowHeight="12.75"/>
  <cols>
    <col min="1" max="6" width="8.875" style="1" customWidth="1"/>
    <col min="7" max="7" width="5.375" style="1" customWidth="1"/>
    <col min="8" max="10" width="8.875" style="1" customWidth="1"/>
    <col min="11" max="11" width="6.125" style="1" customWidth="1"/>
    <col min="12" max="12" width="7.125" style="1" customWidth="1"/>
    <col min="13" max="13" width="6.125" style="1" customWidth="1"/>
    <col min="14" max="16" width="8.875" style="1" customWidth="1"/>
    <col min="17" max="17" width="4.75390625" style="1" customWidth="1"/>
    <col min="18" max="21" width="8.875" style="1" customWidth="1"/>
    <col min="22" max="22" width="8.625" style="1" bestFit="1" customWidth="1"/>
    <col min="23" max="23" width="7.75390625" style="1" bestFit="1" customWidth="1"/>
    <col min="24" max="16384" width="8.875" style="1" customWidth="1"/>
  </cols>
  <sheetData>
    <row r="1" ht="11.25"/>
    <row r="2" spans="7:17" ht="11.25">
      <c r="G2" s="16"/>
      <c r="Q2" s="11"/>
    </row>
    <row r="3" ht="11.25">
      <c r="F3" s="16"/>
    </row>
    <row r="4" spans="7:15" ht="11.25">
      <c r="G4" s="1" t="s">
        <v>0</v>
      </c>
      <c r="H4" s="2" t="s">
        <v>21</v>
      </c>
      <c r="I4" s="2" t="s">
        <v>21</v>
      </c>
      <c r="N4" s="2"/>
      <c r="O4" s="2"/>
    </row>
    <row r="5" spans="8:17" ht="11.25">
      <c r="H5" s="1" t="s">
        <v>22</v>
      </c>
      <c r="I5" s="1" t="s">
        <v>23</v>
      </c>
      <c r="Q5" s="2"/>
    </row>
    <row r="6" spans="7:17" ht="11.25">
      <c r="G6" s="2" t="s">
        <v>26</v>
      </c>
      <c r="H6" s="1">
        <v>86.839</v>
      </c>
      <c r="I6" s="1">
        <v>30.466</v>
      </c>
      <c r="M6" s="2"/>
      <c r="Q6" s="2"/>
    </row>
    <row r="7" spans="7:17" ht="11.25">
      <c r="G7" s="1">
        <v>51</v>
      </c>
      <c r="H7" s="1">
        <v>82.405</v>
      </c>
      <c r="I7" s="1">
        <v>30.712</v>
      </c>
      <c r="M7" s="2"/>
      <c r="Q7" s="2"/>
    </row>
    <row r="8" spans="7:17" ht="11.25">
      <c r="G8" s="1">
        <v>52</v>
      </c>
      <c r="H8" s="1">
        <v>78.612</v>
      </c>
      <c r="I8" s="1">
        <v>30.191</v>
      </c>
      <c r="M8" s="2"/>
      <c r="Q8" s="2"/>
    </row>
    <row r="9" spans="7:19" ht="11.25">
      <c r="G9" s="1">
        <v>53</v>
      </c>
      <c r="H9" s="1">
        <v>75.767</v>
      </c>
      <c r="I9" s="1">
        <v>30.512</v>
      </c>
      <c r="M9" s="2"/>
      <c r="O9" s="3"/>
      <c r="Q9" s="2"/>
      <c r="S9" s="4"/>
    </row>
    <row r="10" spans="7:20" ht="11.25">
      <c r="G10" s="1">
        <v>54</v>
      </c>
      <c r="H10" s="1">
        <v>70.986</v>
      </c>
      <c r="I10" s="1">
        <v>30.667</v>
      </c>
      <c r="M10" s="2"/>
      <c r="Q10" s="2"/>
      <c r="T10" s="4"/>
    </row>
    <row r="11" spans="7:17" ht="11.25">
      <c r="G11" s="1">
        <v>55</v>
      </c>
      <c r="H11" s="1">
        <v>68.677</v>
      </c>
      <c r="I11" s="1">
        <v>32.275</v>
      </c>
      <c r="M11" s="2"/>
      <c r="O11" s="3"/>
      <c r="Q11" s="2"/>
    </row>
    <row r="12" spans="7:17" ht="11.25">
      <c r="G12" s="1">
        <v>56</v>
      </c>
      <c r="H12" s="1">
        <v>66.219</v>
      </c>
      <c r="I12" s="1">
        <v>32.453</v>
      </c>
      <c r="M12" s="2"/>
      <c r="Q12" s="2"/>
    </row>
    <row r="13" spans="7:17" ht="11.25">
      <c r="G13" s="1">
        <v>57</v>
      </c>
      <c r="H13" s="1">
        <v>65.925</v>
      </c>
      <c r="I13" s="1">
        <v>31.794</v>
      </c>
      <c r="M13" s="2"/>
      <c r="Q13" s="2"/>
    </row>
    <row r="14" spans="7:17" ht="11.25">
      <c r="G14" s="1">
        <v>58</v>
      </c>
      <c r="H14" s="1">
        <v>65.368</v>
      </c>
      <c r="I14" s="1">
        <v>33.079</v>
      </c>
      <c r="M14" s="2"/>
      <c r="Q14" s="2"/>
    </row>
    <row r="15" spans="7:17" ht="11.25">
      <c r="G15" s="1">
        <v>59</v>
      </c>
      <c r="H15" s="8">
        <v>64.21</v>
      </c>
      <c r="I15" s="1">
        <v>33.559</v>
      </c>
      <c r="M15" s="2"/>
      <c r="Q15" s="2"/>
    </row>
    <row r="16" spans="7:17" ht="11.25">
      <c r="G16" s="1">
        <v>60</v>
      </c>
      <c r="H16" s="1">
        <v>61.332</v>
      </c>
      <c r="I16" s="1">
        <v>33.952</v>
      </c>
      <c r="M16" s="2"/>
      <c r="Q16" s="2"/>
    </row>
    <row r="17" spans="7:17" ht="11.25">
      <c r="G17" s="1">
        <v>61</v>
      </c>
      <c r="H17" s="1">
        <v>59.766</v>
      </c>
      <c r="I17" s="1">
        <v>34.288</v>
      </c>
      <c r="M17" s="2"/>
      <c r="N17" s="3"/>
      <c r="Q17" s="2"/>
    </row>
    <row r="18" spans="7:17" ht="11.25">
      <c r="G18" s="1">
        <v>62</v>
      </c>
      <c r="H18" s="8">
        <v>57.6</v>
      </c>
      <c r="I18" s="1">
        <v>33.699</v>
      </c>
      <c r="M18" s="2"/>
      <c r="N18" s="3"/>
      <c r="Q18" s="2"/>
    </row>
    <row r="19" spans="7:17" ht="11.25">
      <c r="G19" s="1">
        <v>63</v>
      </c>
      <c r="H19" s="1">
        <v>56.451</v>
      </c>
      <c r="I19" s="1">
        <v>35.838</v>
      </c>
      <c r="M19" s="2"/>
      <c r="N19" s="3"/>
      <c r="Q19" s="2"/>
    </row>
    <row r="20" spans="7:17" ht="11.25">
      <c r="G20" s="2" t="s">
        <v>27</v>
      </c>
      <c r="H20" s="1">
        <v>53.689</v>
      </c>
      <c r="I20" s="1">
        <v>36.075</v>
      </c>
      <c r="M20" s="2"/>
      <c r="N20" s="3"/>
      <c r="Q20" s="2"/>
    </row>
    <row r="21" spans="7:19" ht="11.25">
      <c r="G21" s="2" t="s">
        <v>41</v>
      </c>
      <c r="H21" s="1">
        <v>53.016</v>
      </c>
      <c r="I21" s="1">
        <v>36.787</v>
      </c>
      <c r="M21" s="2"/>
      <c r="Q21" s="2"/>
      <c r="R21" s="5"/>
      <c r="S21" s="4"/>
    </row>
    <row r="22" spans="7:13" ht="11.25">
      <c r="G22" s="1">
        <v>3</v>
      </c>
      <c r="H22" s="1">
        <v>53.294</v>
      </c>
      <c r="I22" s="1">
        <v>37.767</v>
      </c>
      <c r="M22" s="2"/>
    </row>
    <row r="23" spans="7:13" ht="11.25">
      <c r="G23" s="1">
        <v>4</v>
      </c>
      <c r="H23" s="1">
        <v>53.053</v>
      </c>
      <c r="I23" s="1">
        <v>38.502</v>
      </c>
      <c r="M23" s="2"/>
    </row>
    <row r="24" spans="7:9" ht="11.25">
      <c r="G24" s="1">
        <v>5</v>
      </c>
      <c r="H24" s="1">
        <v>51.942</v>
      </c>
      <c r="I24" s="1">
        <v>39.675</v>
      </c>
    </row>
    <row r="25" spans="7:9" ht="11.25">
      <c r="G25" s="1">
        <v>6</v>
      </c>
      <c r="H25" s="8">
        <v>54.94</v>
      </c>
      <c r="I25" s="1">
        <v>39.484</v>
      </c>
    </row>
    <row r="26" spans="7:9" ht="11.25">
      <c r="G26" s="1">
        <v>7</v>
      </c>
      <c r="H26" s="1">
        <v>51.947</v>
      </c>
      <c r="I26" s="1">
        <v>47.044</v>
      </c>
    </row>
    <row r="27" spans="7:9" ht="11.25">
      <c r="G27" s="1">
        <v>8</v>
      </c>
      <c r="H27" s="1">
        <v>53.131</v>
      </c>
      <c r="I27" s="1">
        <v>39.112</v>
      </c>
    </row>
    <row r="28" spans="7:23" ht="11.25">
      <c r="G28" s="1">
        <v>9</v>
      </c>
      <c r="H28" s="1">
        <v>53.356</v>
      </c>
      <c r="I28" s="1">
        <v>39.797</v>
      </c>
      <c r="N28" s="2"/>
      <c r="O28" s="2"/>
      <c r="R28" s="2"/>
      <c r="S28" s="2"/>
      <c r="T28" s="2"/>
      <c r="U28" s="2"/>
      <c r="V28" s="2"/>
      <c r="W28" s="2"/>
    </row>
    <row r="29" spans="7:15" ht="11.25">
      <c r="G29" s="1">
        <v>10</v>
      </c>
      <c r="H29" s="1">
        <v>54.421</v>
      </c>
      <c r="I29" s="1">
        <v>40.931</v>
      </c>
      <c r="N29" s="6"/>
      <c r="O29" s="7"/>
    </row>
    <row r="30" spans="7:21" ht="11.25">
      <c r="G30" s="1">
        <v>11</v>
      </c>
      <c r="H30" s="1">
        <v>53.765</v>
      </c>
      <c r="I30" s="1">
        <v>41.965</v>
      </c>
      <c r="N30" s="6"/>
      <c r="O30" s="7"/>
      <c r="Q30" s="2"/>
      <c r="U30" s="4"/>
    </row>
    <row r="31" spans="7:15" ht="11.25">
      <c r="G31" s="1">
        <v>12</v>
      </c>
      <c r="H31" s="1">
        <v>54.455</v>
      </c>
      <c r="I31" s="1">
        <v>41.724</v>
      </c>
      <c r="N31" s="6"/>
      <c r="O31" s="7"/>
    </row>
    <row r="32" spans="7:21" ht="11.25">
      <c r="G32" s="1">
        <v>13</v>
      </c>
      <c r="H32" s="1">
        <v>52.585</v>
      </c>
      <c r="I32" s="1">
        <v>42.123</v>
      </c>
      <c r="N32" s="6"/>
      <c r="O32" s="7"/>
      <c r="U32" s="4"/>
    </row>
    <row r="33" spans="7:21" ht="11.25">
      <c r="G33" s="1">
        <v>14</v>
      </c>
      <c r="H33" s="1">
        <v>52.314</v>
      </c>
      <c r="I33" s="1">
        <v>42.031</v>
      </c>
      <c r="N33" s="6"/>
      <c r="O33" s="7"/>
      <c r="U33" s="4"/>
    </row>
    <row r="34" spans="7:21" ht="11.25">
      <c r="G34" s="1">
        <v>15</v>
      </c>
      <c r="H34" s="1">
        <v>50.52</v>
      </c>
      <c r="I34" s="1">
        <v>43.85</v>
      </c>
      <c r="N34" s="6"/>
      <c r="O34" s="7"/>
      <c r="U34" s="4"/>
    </row>
    <row r="35" spans="7:23" ht="11.25">
      <c r="G35" s="1">
        <v>16</v>
      </c>
      <c r="H35" s="1">
        <v>49.789</v>
      </c>
      <c r="I35" s="1">
        <v>44.494</v>
      </c>
      <c r="N35" s="6"/>
      <c r="O35" s="7"/>
      <c r="U35" s="4"/>
      <c r="W35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Ｐゴシック,太字"&amp;14世帯・人口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2:W36"/>
  <sheetViews>
    <sheetView zoomScaleSheetLayoutView="100" workbookViewId="0" topLeftCell="A3">
      <selection activeCell="F4" sqref="F4"/>
    </sheetView>
  </sheetViews>
  <sheetFormatPr defaultColWidth="9.00390625" defaultRowHeight="12.75"/>
  <cols>
    <col min="1" max="6" width="8.875" style="1" customWidth="1"/>
    <col min="7" max="7" width="5.375" style="1" customWidth="1"/>
    <col min="8" max="10" width="8.875" style="1" customWidth="1"/>
    <col min="11" max="11" width="6.125" style="1" customWidth="1"/>
    <col min="12" max="12" width="7.125" style="1" customWidth="1"/>
    <col min="13" max="13" width="6.125" style="1" customWidth="1"/>
    <col min="14" max="16" width="8.875" style="1" customWidth="1"/>
    <col min="17" max="17" width="4.75390625" style="1" customWidth="1"/>
    <col min="18" max="21" width="8.875" style="1" customWidth="1"/>
    <col min="22" max="22" width="8.625" style="1" bestFit="1" customWidth="1"/>
    <col min="23" max="23" width="7.75390625" style="1" bestFit="1" customWidth="1"/>
    <col min="24" max="16384" width="8.875" style="1" customWidth="1"/>
  </cols>
  <sheetData>
    <row r="1" ht="11.25"/>
    <row r="2" spans="7:17" ht="11.25">
      <c r="G2" s="16"/>
      <c r="Q2" s="11"/>
    </row>
    <row r="3" ht="11.25">
      <c r="F3" s="16"/>
    </row>
    <row r="4" spans="7:15" ht="11.25">
      <c r="G4" s="1" t="s">
        <v>0</v>
      </c>
      <c r="H4" s="2" t="s">
        <v>120</v>
      </c>
      <c r="I4" s="2" t="s">
        <v>120</v>
      </c>
      <c r="N4" s="2"/>
      <c r="O4" s="2"/>
    </row>
    <row r="5" spans="8:17" ht="11.25">
      <c r="H5" s="1" t="s">
        <v>24</v>
      </c>
      <c r="I5" s="1" t="s">
        <v>25</v>
      </c>
      <c r="Q5" s="2"/>
    </row>
    <row r="6" spans="7:17" ht="11.25">
      <c r="G6" s="2" t="s">
        <v>26</v>
      </c>
      <c r="H6" s="1">
        <v>41.916</v>
      </c>
      <c r="I6" s="1">
        <v>5.025</v>
      </c>
      <c r="M6" s="2"/>
      <c r="Q6" s="2"/>
    </row>
    <row r="7" spans="7:17" ht="11.25">
      <c r="G7" s="1">
        <v>51</v>
      </c>
      <c r="H7" s="1">
        <v>38.805</v>
      </c>
      <c r="I7" s="1">
        <v>5.119</v>
      </c>
      <c r="M7" s="2"/>
      <c r="Q7" s="2"/>
    </row>
    <row r="8" spans="7:17" ht="11.25">
      <c r="G8" s="1">
        <v>52</v>
      </c>
      <c r="H8" s="8">
        <v>36.39</v>
      </c>
      <c r="I8" s="1">
        <v>5.324</v>
      </c>
      <c r="M8" s="2"/>
      <c r="Q8" s="2"/>
    </row>
    <row r="9" spans="7:19" ht="11.25">
      <c r="G9" s="1">
        <v>53</v>
      </c>
      <c r="H9" s="1">
        <v>34.958</v>
      </c>
      <c r="I9" s="1">
        <v>5.535</v>
      </c>
      <c r="M9" s="2"/>
      <c r="O9" s="3"/>
      <c r="Q9" s="2"/>
      <c r="S9" s="4"/>
    </row>
    <row r="10" spans="7:20" ht="11.25">
      <c r="G10" s="1">
        <v>54</v>
      </c>
      <c r="H10" s="1">
        <v>34.147</v>
      </c>
      <c r="I10" s="1">
        <v>5.642</v>
      </c>
      <c r="M10" s="2"/>
      <c r="Q10" s="2"/>
      <c r="T10" s="4"/>
    </row>
    <row r="11" spans="7:17" ht="11.25">
      <c r="G11" s="1">
        <v>55</v>
      </c>
      <c r="H11" s="8">
        <v>33.28</v>
      </c>
      <c r="I11" s="1">
        <v>5.747</v>
      </c>
      <c r="M11" s="2"/>
      <c r="O11" s="3"/>
      <c r="Q11" s="2"/>
    </row>
    <row r="12" spans="7:17" ht="11.25">
      <c r="G12" s="1">
        <v>56</v>
      </c>
      <c r="H12" s="1">
        <v>32.755</v>
      </c>
      <c r="I12" s="8">
        <v>6.4</v>
      </c>
      <c r="M12" s="2"/>
      <c r="Q12" s="2"/>
    </row>
    <row r="13" spans="7:17" ht="11.25">
      <c r="G13" s="1">
        <v>57</v>
      </c>
      <c r="H13" s="1">
        <v>33.606</v>
      </c>
      <c r="I13" s="8">
        <v>6.73</v>
      </c>
      <c r="M13" s="2"/>
      <c r="Q13" s="2"/>
    </row>
    <row r="14" spans="7:17" ht="11.25">
      <c r="G14" s="1">
        <v>58</v>
      </c>
      <c r="H14" s="1">
        <v>32.888</v>
      </c>
      <c r="I14" s="1">
        <v>7.288</v>
      </c>
      <c r="M14" s="2"/>
      <c r="Q14" s="2"/>
    </row>
    <row r="15" spans="7:17" ht="11.25">
      <c r="G15" s="1">
        <v>59</v>
      </c>
      <c r="H15" s="1">
        <v>31.914</v>
      </c>
      <c r="I15" s="1">
        <v>7.368</v>
      </c>
      <c r="M15" s="2"/>
      <c r="Q15" s="2"/>
    </row>
    <row r="16" spans="7:17" ht="11.25">
      <c r="G16" s="1">
        <v>60</v>
      </c>
      <c r="H16" s="1">
        <v>31.544</v>
      </c>
      <c r="I16" s="1">
        <v>6.802</v>
      </c>
      <c r="M16" s="2"/>
      <c r="Q16" s="2"/>
    </row>
    <row r="17" spans="7:17" ht="11.25">
      <c r="G17" s="1">
        <v>61</v>
      </c>
      <c r="H17" s="1">
        <v>30.576</v>
      </c>
      <c r="I17" s="1">
        <v>7.094</v>
      </c>
      <c r="M17" s="2"/>
      <c r="N17" s="3"/>
      <c r="Q17" s="2"/>
    </row>
    <row r="18" spans="7:17" ht="11.25">
      <c r="G18" s="1">
        <v>62</v>
      </c>
      <c r="H18" s="1">
        <v>29.437</v>
      </c>
      <c r="I18" s="1">
        <v>6.713</v>
      </c>
      <c r="M18" s="2"/>
      <c r="N18" s="3"/>
      <c r="Q18" s="2"/>
    </row>
    <row r="19" spans="7:17" ht="11.25">
      <c r="G19" s="1">
        <v>63</v>
      </c>
      <c r="H19" s="1">
        <v>30.449</v>
      </c>
      <c r="I19" s="1">
        <v>6.503</v>
      </c>
      <c r="M19" s="2"/>
      <c r="N19" s="3"/>
      <c r="Q19" s="2"/>
    </row>
    <row r="20" spans="7:17" ht="11.25">
      <c r="G20" s="2" t="s">
        <v>27</v>
      </c>
      <c r="H20" s="1">
        <v>30.626</v>
      </c>
      <c r="I20" s="1">
        <v>6.795</v>
      </c>
      <c r="M20" s="2"/>
      <c r="N20" s="3"/>
      <c r="Q20" s="2"/>
    </row>
    <row r="21" spans="7:19" ht="11.25">
      <c r="G21" s="2" t="s">
        <v>41</v>
      </c>
      <c r="H21" s="8">
        <v>31.47</v>
      </c>
      <c r="I21" s="1">
        <v>6.622</v>
      </c>
      <c r="M21" s="2"/>
      <c r="Q21" s="2"/>
      <c r="R21" s="5"/>
      <c r="S21" s="4"/>
    </row>
    <row r="22" spans="7:13" ht="11.25">
      <c r="G22" s="1">
        <v>3</v>
      </c>
      <c r="H22" s="1">
        <v>32.249</v>
      </c>
      <c r="I22" s="1">
        <v>7.251</v>
      </c>
      <c r="M22" s="2"/>
    </row>
    <row r="23" spans="7:13" ht="11.25">
      <c r="G23" s="1">
        <v>4</v>
      </c>
      <c r="H23" s="1">
        <v>33.005</v>
      </c>
      <c r="I23" s="1">
        <v>7.867</v>
      </c>
      <c r="M23" s="2"/>
    </row>
    <row r="24" spans="7:9" ht="11.25">
      <c r="G24" s="1">
        <v>5</v>
      </c>
      <c r="H24" s="8">
        <v>35.35</v>
      </c>
      <c r="I24" s="1">
        <v>8.157</v>
      </c>
    </row>
    <row r="25" spans="7:9" ht="11.25">
      <c r="G25" s="1">
        <v>6</v>
      </c>
      <c r="H25" s="1">
        <v>35.051</v>
      </c>
      <c r="I25" s="1">
        <v>8.606</v>
      </c>
    </row>
    <row r="26" spans="7:9" ht="11.25">
      <c r="G26" s="1">
        <v>7</v>
      </c>
      <c r="H26" s="1">
        <v>33.492</v>
      </c>
      <c r="I26" s="1">
        <v>7.715</v>
      </c>
    </row>
    <row r="27" spans="7:9" ht="11.25">
      <c r="G27" s="1">
        <v>8</v>
      </c>
      <c r="H27" s="1">
        <v>35.427</v>
      </c>
      <c r="I27" s="1">
        <v>8.533</v>
      </c>
    </row>
    <row r="28" spans="7:23" ht="11.25">
      <c r="G28" s="1">
        <v>9</v>
      </c>
      <c r="H28" s="1">
        <v>34.991</v>
      </c>
      <c r="I28" s="1">
        <v>9.413</v>
      </c>
      <c r="N28" s="2"/>
      <c r="O28" s="2"/>
      <c r="R28" s="2"/>
      <c r="S28" s="2"/>
      <c r="T28" s="2"/>
      <c r="U28" s="2"/>
      <c r="V28" s="2"/>
      <c r="W28" s="2"/>
    </row>
    <row r="29" spans="7:15" ht="11.25">
      <c r="G29" s="1">
        <v>10</v>
      </c>
      <c r="H29" s="1">
        <v>35.727</v>
      </c>
      <c r="I29" s="1">
        <v>10.404</v>
      </c>
      <c r="N29" s="6"/>
      <c r="O29" s="7"/>
    </row>
    <row r="30" spans="7:21" ht="11.25">
      <c r="G30" s="1">
        <v>11</v>
      </c>
      <c r="H30" s="1">
        <v>34.174</v>
      </c>
      <c r="I30" s="1">
        <v>11.065</v>
      </c>
      <c r="N30" s="6"/>
      <c r="O30" s="7"/>
      <c r="Q30" s="2"/>
      <c r="U30" s="4"/>
    </row>
    <row r="31" spans="7:15" ht="11.25">
      <c r="G31" s="1">
        <v>12</v>
      </c>
      <c r="H31" s="1">
        <v>34.587</v>
      </c>
      <c r="I31" s="1">
        <v>11.905</v>
      </c>
      <c r="N31" s="6"/>
      <c r="O31" s="7"/>
    </row>
    <row r="32" spans="7:21" ht="11.25">
      <c r="G32" s="1">
        <v>13</v>
      </c>
      <c r="H32" s="1">
        <v>35.124</v>
      </c>
      <c r="I32" s="1">
        <v>12.935</v>
      </c>
      <c r="N32" s="6"/>
      <c r="O32" s="7"/>
      <c r="U32" s="4"/>
    </row>
    <row r="33" spans="7:21" ht="11.25">
      <c r="G33" s="1">
        <v>14</v>
      </c>
      <c r="H33" s="1">
        <v>32.469</v>
      </c>
      <c r="I33" s="1">
        <v>12.884</v>
      </c>
      <c r="N33" s="6"/>
      <c r="O33" s="7"/>
      <c r="U33" s="4"/>
    </row>
    <row r="34" spans="7:21" ht="11.25">
      <c r="G34" s="1">
        <v>15</v>
      </c>
      <c r="H34" s="1">
        <v>31.316</v>
      </c>
      <c r="I34" s="1">
        <v>12.215</v>
      </c>
      <c r="N34" s="6"/>
      <c r="O34" s="7"/>
      <c r="U34" s="4"/>
    </row>
    <row r="35" spans="7:23" ht="11.25">
      <c r="G35" s="1">
        <v>16</v>
      </c>
      <c r="H35" s="1">
        <v>30.241</v>
      </c>
      <c r="I35" s="1">
        <v>11.669</v>
      </c>
      <c r="N35" s="6"/>
      <c r="O35" s="7"/>
      <c r="U35" s="4"/>
      <c r="W35" s="4"/>
    </row>
    <row r="36" spans="14:15" ht="11.25">
      <c r="N36" s="6"/>
      <c r="O36" s="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Ｐゴシック,太字"&amp;14世帯・人口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F1:R52"/>
  <sheetViews>
    <sheetView zoomScaleSheetLayoutView="100" workbookViewId="0" topLeftCell="A1">
      <selection activeCell="E37" sqref="E37"/>
    </sheetView>
  </sheetViews>
  <sheetFormatPr defaultColWidth="9.00390625" defaultRowHeight="12.75"/>
  <cols>
    <col min="1" max="6" width="8.875" style="1" customWidth="1"/>
    <col min="7" max="7" width="10.25390625" style="1" customWidth="1"/>
    <col min="8" max="8" width="6.00390625" style="1" customWidth="1"/>
    <col min="9" max="9" width="7.00390625" style="1" customWidth="1"/>
    <col min="10" max="10" width="8.875" style="1" customWidth="1"/>
    <col min="11" max="11" width="6.125" style="1" customWidth="1"/>
    <col min="12" max="12" width="6.00390625" style="1" customWidth="1"/>
    <col min="13" max="13" width="7.125" style="1" customWidth="1"/>
    <col min="14" max="16384" width="8.875" style="1" customWidth="1"/>
  </cols>
  <sheetData>
    <row r="1" ht="11.25">
      <c r="F1" s="16"/>
    </row>
    <row r="2" ht="11.25">
      <c r="O2" s="1" t="s">
        <v>104</v>
      </c>
    </row>
    <row r="3" spans="15:17" ht="11.25">
      <c r="O3" s="1" t="s">
        <v>59</v>
      </c>
      <c r="Q3" s="1" t="s">
        <v>60</v>
      </c>
    </row>
    <row r="4" spans="7:18" ht="11.25">
      <c r="G4" s="1" t="s">
        <v>32</v>
      </c>
      <c r="H4" s="2" t="s">
        <v>33</v>
      </c>
      <c r="I4" s="2" t="s">
        <v>118</v>
      </c>
      <c r="L4" s="2" t="s">
        <v>103</v>
      </c>
      <c r="M4" s="2" t="s">
        <v>118</v>
      </c>
      <c r="O4" s="1" t="s">
        <v>61</v>
      </c>
      <c r="P4" s="7">
        <v>1458</v>
      </c>
      <c r="Q4" s="7" t="s">
        <v>61</v>
      </c>
      <c r="R4" s="7">
        <v>1492</v>
      </c>
    </row>
    <row r="5" spans="7:18" ht="11.25">
      <c r="G5" s="1" t="s">
        <v>42</v>
      </c>
      <c r="J5" s="2" t="s">
        <v>43</v>
      </c>
      <c r="O5" s="1" t="s">
        <v>62</v>
      </c>
      <c r="P5" s="7">
        <v>215</v>
      </c>
      <c r="Q5" s="7" t="s">
        <v>62</v>
      </c>
      <c r="R5" s="7">
        <v>141</v>
      </c>
    </row>
    <row r="6" spans="7:18" ht="11.25">
      <c r="G6" s="2" t="s">
        <v>45</v>
      </c>
      <c r="H6" s="6">
        <f aca="true" t="shared" si="0" ref="H6:H15">I6/$I$17*100</f>
        <v>32.70988370447922</v>
      </c>
      <c r="I6" s="7">
        <v>34680</v>
      </c>
      <c r="K6" s="2" t="s">
        <v>45</v>
      </c>
      <c r="L6" s="6">
        <f aca="true" t="shared" si="1" ref="L6:L15">M6/$M$17*100</f>
        <v>28.04471776112578</v>
      </c>
      <c r="M6" s="7">
        <v>30053</v>
      </c>
      <c r="O6" s="1" t="s">
        <v>63</v>
      </c>
      <c r="P6" s="7">
        <v>161</v>
      </c>
      <c r="Q6" s="7" t="s">
        <v>63</v>
      </c>
      <c r="R6" s="7">
        <v>121</v>
      </c>
    </row>
    <row r="7" spans="7:18" ht="11.25">
      <c r="G7" s="2" t="s">
        <v>47</v>
      </c>
      <c r="H7" s="6">
        <f t="shared" si="0"/>
        <v>5.562943889533403</v>
      </c>
      <c r="I7" s="7">
        <v>5898</v>
      </c>
      <c r="K7" s="2" t="s">
        <v>47</v>
      </c>
      <c r="L7" s="6">
        <f t="shared" si="1"/>
        <v>5.445077966797622</v>
      </c>
      <c r="M7" s="7">
        <v>5835</v>
      </c>
      <c r="O7" s="1" t="s">
        <v>64</v>
      </c>
      <c r="P7" s="7">
        <v>716</v>
      </c>
      <c r="Q7" s="7" t="s">
        <v>64</v>
      </c>
      <c r="R7" s="7">
        <v>565</v>
      </c>
    </row>
    <row r="8" spans="7:18" ht="11.25">
      <c r="G8" s="2" t="s">
        <v>48</v>
      </c>
      <c r="H8" s="6">
        <f t="shared" si="0"/>
        <v>2.548503626571593</v>
      </c>
      <c r="I8" s="7">
        <v>2702</v>
      </c>
      <c r="K8" s="2" t="s">
        <v>48</v>
      </c>
      <c r="L8" s="6">
        <f t="shared" si="1"/>
        <v>2.181763887981635</v>
      </c>
      <c r="M8" s="7">
        <v>2338</v>
      </c>
      <c r="O8" s="1" t="s">
        <v>65</v>
      </c>
      <c r="P8" s="7">
        <v>111</v>
      </c>
      <c r="Q8" s="7" t="s">
        <v>65</v>
      </c>
      <c r="R8" s="7">
        <v>97</v>
      </c>
    </row>
    <row r="9" spans="7:18" ht="11.25">
      <c r="G9" s="2" t="s">
        <v>49</v>
      </c>
      <c r="H9" s="6">
        <f t="shared" si="0"/>
        <v>2.058987200890373</v>
      </c>
      <c r="I9" s="7">
        <v>2183</v>
      </c>
      <c r="K9" s="2" t="s">
        <v>49</v>
      </c>
      <c r="L9" s="6">
        <f t="shared" si="1"/>
        <v>1.9652672147516352</v>
      </c>
      <c r="M9" s="7">
        <v>2106</v>
      </c>
      <c r="O9" s="1" t="s">
        <v>66</v>
      </c>
      <c r="P9" s="7">
        <v>147</v>
      </c>
      <c r="Q9" s="7" t="s">
        <v>66</v>
      </c>
      <c r="R9" s="7">
        <v>100</v>
      </c>
    </row>
    <row r="10" spans="7:18" ht="11.25">
      <c r="G10" s="2" t="s">
        <v>50</v>
      </c>
      <c r="H10" s="6">
        <f t="shared" si="0"/>
        <v>1.3780028861662093</v>
      </c>
      <c r="I10" s="7">
        <v>1461</v>
      </c>
      <c r="K10" s="2" t="s">
        <v>51</v>
      </c>
      <c r="L10" s="6">
        <f t="shared" si="1"/>
        <v>1.1020800477785762</v>
      </c>
      <c r="M10" s="7">
        <v>1181</v>
      </c>
      <c r="O10" s="1" t="s">
        <v>67</v>
      </c>
      <c r="P10" s="7">
        <v>260</v>
      </c>
      <c r="Q10" s="7" t="s">
        <v>67</v>
      </c>
      <c r="R10" s="7">
        <v>240</v>
      </c>
    </row>
    <row r="11" spans="7:18" ht="11.25">
      <c r="G11" s="2" t="s">
        <v>53</v>
      </c>
      <c r="H11" s="6">
        <f t="shared" si="0"/>
        <v>20.226743253822285</v>
      </c>
      <c r="I11" s="7">
        <f>SUM(P11:P17)</f>
        <v>21445</v>
      </c>
      <c r="K11" s="2" t="s">
        <v>53</v>
      </c>
      <c r="L11" s="6">
        <f t="shared" si="1"/>
        <v>26.034658131223114</v>
      </c>
      <c r="M11" s="7">
        <f>SUM(R11:R17)</f>
        <v>27899</v>
      </c>
      <c r="O11" s="1" t="s">
        <v>68</v>
      </c>
      <c r="P11" s="7">
        <v>793</v>
      </c>
      <c r="Q11" s="7" t="s">
        <v>68</v>
      </c>
      <c r="R11" s="7">
        <v>866</v>
      </c>
    </row>
    <row r="12" spans="7:18" ht="11.25">
      <c r="G12" s="2" t="s">
        <v>54</v>
      </c>
      <c r="H12" s="6">
        <f t="shared" si="0"/>
        <v>14.878847042622828</v>
      </c>
      <c r="I12" s="7">
        <f>SUM(P34:P42)</f>
        <v>15775</v>
      </c>
      <c r="K12" s="2" t="s">
        <v>54</v>
      </c>
      <c r="L12" s="6">
        <f t="shared" si="1"/>
        <v>14.12734110357313</v>
      </c>
      <c r="M12" s="7">
        <f>SUM(R34:R42)</f>
        <v>15139</v>
      </c>
      <c r="O12" s="1" t="s">
        <v>69</v>
      </c>
      <c r="P12" s="7">
        <v>371</v>
      </c>
      <c r="Q12" s="7" t="s">
        <v>69</v>
      </c>
      <c r="R12" s="7">
        <v>498</v>
      </c>
    </row>
    <row r="13" spans="7:18" ht="11.25">
      <c r="G13" s="2" t="s">
        <v>28</v>
      </c>
      <c r="H13" s="6">
        <f t="shared" si="0"/>
        <v>9.913886609509257</v>
      </c>
      <c r="I13" s="7">
        <f>SUM(P18:P27)</f>
        <v>10511</v>
      </c>
      <c r="K13" s="2" t="s">
        <v>28</v>
      </c>
      <c r="L13" s="6">
        <f t="shared" si="1"/>
        <v>10.44783083397878</v>
      </c>
      <c r="M13" s="7">
        <f>SUM(R18:R27)</f>
        <v>11196</v>
      </c>
      <c r="O13" s="1" t="s">
        <v>70</v>
      </c>
      <c r="P13" s="7">
        <v>328</v>
      </c>
      <c r="Q13" s="7" t="s">
        <v>70</v>
      </c>
      <c r="R13" s="7">
        <v>344</v>
      </c>
    </row>
    <row r="14" spans="7:18" ht="11.25">
      <c r="G14" s="2" t="s">
        <v>29</v>
      </c>
      <c r="H14" s="6">
        <f t="shared" si="0"/>
        <v>7.828490044612961</v>
      </c>
      <c r="I14" s="7">
        <f>SUM(P43:P50)</f>
        <v>8300</v>
      </c>
      <c r="K14" s="2" t="s">
        <v>29</v>
      </c>
      <c r="L14" s="6">
        <f t="shared" si="1"/>
        <v>8.079431882867834</v>
      </c>
      <c r="M14" s="7">
        <f>SUM(R43:R50)</f>
        <v>8658</v>
      </c>
      <c r="O14" s="1" t="s">
        <v>71</v>
      </c>
      <c r="P14" s="7">
        <v>2732</v>
      </c>
      <c r="Q14" s="7" t="s">
        <v>71</v>
      </c>
      <c r="R14" s="7">
        <v>2900</v>
      </c>
    </row>
    <row r="15" spans="7:18" ht="11.25">
      <c r="G15" s="2" t="s">
        <v>57</v>
      </c>
      <c r="H15" s="6">
        <f t="shared" si="0"/>
        <v>2.893711741791875</v>
      </c>
      <c r="I15" s="7">
        <f>SUM(P4:P10)</f>
        <v>3068</v>
      </c>
      <c r="K15" s="2" t="s">
        <v>57</v>
      </c>
      <c r="L15" s="6">
        <f t="shared" si="1"/>
        <v>2.5718311699218934</v>
      </c>
      <c r="M15" s="7">
        <f>SUM(R4:R10)</f>
        <v>2756</v>
      </c>
      <c r="O15" s="1" t="s">
        <v>72</v>
      </c>
      <c r="P15" s="7">
        <v>3787</v>
      </c>
      <c r="Q15" s="7" t="s">
        <v>72</v>
      </c>
      <c r="R15" s="7">
        <v>4515</v>
      </c>
    </row>
    <row r="16" spans="7:18" ht="11.25">
      <c r="G16" s="2"/>
      <c r="I16" s="7"/>
      <c r="K16" s="2"/>
      <c r="M16" s="7"/>
      <c r="O16" s="1" t="s">
        <v>73</v>
      </c>
      <c r="P16" s="7">
        <v>8011</v>
      </c>
      <c r="Q16" s="7" t="s">
        <v>73</v>
      </c>
      <c r="R16" s="7">
        <v>11599</v>
      </c>
    </row>
    <row r="17" spans="7:18" ht="11.25">
      <c r="G17" s="2" t="s">
        <v>58</v>
      </c>
      <c r="H17" s="6">
        <f>SUM(H6:H15)</f>
        <v>100</v>
      </c>
      <c r="I17" s="7">
        <f>SUM(I6:I15)</f>
        <v>106023</v>
      </c>
      <c r="K17" s="2" t="s">
        <v>58</v>
      </c>
      <c r="L17" s="6">
        <f>SUM(L6:L15)</f>
        <v>100.00000000000001</v>
      </c>
      <c r="M17" s="7">
        <f>SUM(M6:M15)</f>
        <v>107161</v>
      </c>
      <c r="O17" s="1" t="s">
        <v>74</v>
      </c>
      <c r="P17" s="7">
        <v>5423</v>
      </c>
      <c r="Q17" s="7" t="s">
        <v>74</v>
      </c>
      <c r="R17" s="7">
        <v>7177</v>
      </c>
    </row>
    <row r="18" spans="15:18" ht="11.25">
      <c r="O18" s="1" t="s">
        <v>75</v>
      </c>
      <c r="P18" s="7">
        <v>433</v>
      </c>
      <c r="Q18" s="7" t="s">
        <v>75</v>
      </c>
      <c r="R18" s="7">
        <v>357</v>
      </c>
    </row>
    <row r="19" spans="12:18" ht="11.25">
      <c r="L19" s="2"/>
      <c r="N19" s="7"/>
      <c r="O19" s="1" t="s">
        <v>76</v>
      </c>
      <c r="P19" s="7">
        <v>474</v>
      </c>
      <c r="Q19" s="7" t="s">
        <v>76</v>
      </c>
      <c r="R19" s="7">
        <v>438</v>
      </c>
    </row>
    <row r="20" spans="12:18" ht="11.25">
      <c r="L20" s="2"/>
      <c r="M20" s="6"/>
      <c r="N20" s="7"/>
      <c r="O20" s="1" t="s">
        <v>77</v>
      </c>
      <c r="P20" s="7">
        <v>837</v>
      </c>
      <c r="Q20" s="7" t="s">
        <v>77</v>
      </c>
      <c r="R20" s="7">
        <v>785</v>
      </c>
    </row>
    <row r="21" spans="12:18" ht="11.25">
      <c r="L21" s="2"/>
      <c r="M21" s="6"/>
      <c r="N21" s="7"/>
      <c r="O21" s="1" t="s">
        <v>78</v>
      </c>
      <c r="P21" s="7">
        <v>749</v>
      </c>
      <c r="Q21" s="7" t="s">
        <v>78</v>
      </c>
      <c r="R21" s="7">
        <v>554</v>
      </c>
    </row>
    <row r="22" spans="12:18" ht="11.25">
      <c r="L22" s="2"/>
      <c r="M22" s="6"/>
      <c r="N22" s="7"/>
      <c r="O22" s="1" t="s">
        <v>79</v>
      </c>
      <c r="P22" s="7">
        <v>229</v>
      </c>
      <c r="Q22" s="7" t="s">
        <v>79</v>
      </c>
      <c r="R22" s="7">
        <v>207</v>
      </c>
    </row>
    <row r="23" spans="12:18" ht="11.25">
      <c r="L23" s="2"/>
      <c r="M23" s="6"/>
      <c r="N23" s="7"/>
      <c r="O23" s="1" t="s">
        <v>80</v>
      </c>
      <c r="P23" s="7">
        <v>563</v>
      </c>
      <c r="Q23" s="7" t="s">
        <v>80</v>
      </c>
      <c r="R23" s="7">
        <v>591</v>
      </c>
    </row>
    <row r="24" spans="12:18" ht="11.25">
      <c r="L24" s="2"/>
      <c r="M24" s="6"/>
      <c r="O24" s="1" t="s">
        <v>81</v>
      </c>
      <c r="P24" s="7">
        <v>819</v>
      </c>
      <c r="Q24" s="7" t="s">
        <v>81</v>
      </c>
      <c r="R24" s="7">
        <v>750</v>
      </c>
    </row>
    <row r="25" spans="15:18" ht="11.25">
      <c r="O25" s="1" t="s">
        <v>82</v>
      </c>
      <c r="P25" s="7">
        <v>1272</v>
      </c>
      <c r="Q25" s="7" t="s">
        <v>82</v>
      </c>
      <c r="R25" s="7">
        <v>1394</v>
      </c>
    </row>
    <row r="26" spans="15:18" ht="11.25">
      <c r="O26" s="1" t="s">
        <v>83</v>
      </c>
      <c r="P26" s="7">
        <v>3940</v>
      </c>
      <c r="Q26" s="7" t="s">
        <v>83</v>
      </c>
      <c r="R26" s="7">
        <v>4818</v>
      </c>
    </row>
    <row r="27" spans="15:18" ht="11.25">
      <c r="O27" s="1" t="s">
        <v>84</v>
      </c>
      <c r="P27" s="7">
        <v>1195</v>
      </c>
      <c r="Q27" s="7" t="s">
        <v>84</v>
      </c>
      <c r="R27" s="7">
        <v>1302</v>
      </c>
    </row>
    <row r="28" spans="15:18" ht="11.25">
      <c r="O28" s="1" t="s">
        <v>49</v>
      </c>
      <c r="P28" s="7">
        <v>2183</v>
      </c>
      <c r="Q28" s="7" t="s">
        <v>49</v>
      </c>
      <c r="R28" s="7">
        <v>2106</v>
      </c>
    </row>
    <row r="29" spans="15:18" ht="11.25">
      <c r="O29" s="1" t="s">
        <v>47</v>
      </c>
      <c r="P29" s="7">
        <v>5898</v>
      </c>
      <c r="Q29" s="7" t="s">
        <v>47</v>
      </c>
      <c r="R29" s="7">
        <v>5835</v>
      </c>
    </row>
    <row r="30" spans="15:18" ht="11.25">
      <c r="O30" s="1" t="s">
        <v>45</v>
      </c>
      <c r="P30" s="7">
        <v>34680</v>
      </c>
      <c r="Q30" s="7" t="s">
        <v>45</v>
      </c>
      <c r="R30" s="7">
        <v>30053</v>
      </c>
    </row>
    <row r="31" spans="15:18" ht="11.25">
      <c r="O31" s="1" t="s">
        <v>85</v>
      </c>
      <c r="P31" s="10" t="s">
        <v>119</v>
      </c>
      <c r="Q31" s="7" t="s">
        <v>85</v>
      </c>
      <c r="R31" s="10" t="s">
        <v>119</v>
      </c>
    </row>
    <row r="32" spans="15:18" ht="11.25">
      <c r="O32" s="1" t="s">
        <v>48</v>
      </c>
      <c r="P32" s="7">
        <v>2702</v>
      </c>
      <c r="Q32" s="7" t="s">
        <v>48</v>
      </c>
      <c r="R32" s="7">
        <v>2338</v>
      </c>
    </row>
    <row r="33" spans="15:18" ht="11.25">
      <c r="O33" s="1" t="s">
        <v>51</v>
      </c>
      <c r="P33" s="7">
        <v>1461</v>
      </c>
      <c r="Q33" s="7" t="s">
        <v>51</v>
      </c>
      <c r="R33" s="7">
        <v>1181</v>
      </c>
    </row>
    <row r="34" spans="15:18" ht="11.25">
      <c r="O34" s="1" t="s">
        <v>86</v>
      </c>
      <c r="P34" s="7">
        <v>1234</v>
      </c>
      <c r="Q34" s="7" t="s">
        <v>86</v>
      </c>
      <c r="R34" s="7">
        <v>1117</v>
      </c>
    </row>
    <row r="35" spans="15:18" ht="11.25">
      <c r="O35" s="1" t="s">
        <v>87</v>
      </c>
      <c r="P35" s="7">
        <v>784</v>
      </c>
      <c r="Q35" s="7" t="s">
        <v>87</v>
      </c>
      <c r="R35" s="7">
        <v>840</v>
      </c>
    </row>
    <row r="36" spans="15:18" ht="11.25">
      <c r="O36" s="1" t="s">
        <v>88</v>
      </c>
      <c r="P36" s="7">
        <v>3521</v>
      </c>
      <c r="Q36" s="7" t="s">
        <v>88</v>
      </c>
      <c r="R36" s="7">
        <v>3471</v>
      </c>
    </row>
    <row r="37" spans="15:18" ht="11.25">
      <c r="O37" s="1" t="s">
        <v>89</v>
      </c>
      <c r="P37" s="7">
        <v>3545</v>
      </c>
      <c r="Q37" s="7" t="s">
        <v>89</v>
      </c>
      <c r="R37" s="7">
        <v>3438</v>
      </c>
    </row>
    <row r="38" spans="15:18" ht="11.25">
      <c r="O38" s="1" t="s">
        <v>90</v>
      </c>
      <c r="P38" s="7">
        <v>1213</v>
      </c>
      <c r="Q38" s="7" t="s">
        <v>90</v>
      </c>
      <c r="R38" s="7">
        <v>1161</v>
      </c>
    </row>
    <row r="39" spans="15:18" ht="11.25">
      <c r="O39" s="1" t="s">
        <v>91</v>
      </c>
      <c r="P39" s="7">
        <v>1334</v>
      </c>
      <c r="Q39" s="7" t="s">
        <v>91</v>
      </c>
      <c r="R39" s="7">
        <v>1305</v>
      </c>
    </row>
    <row r="40" spans="15:18" ht="11.25">
      <c r="O40" s="1" t="s">
        <v>92</v>
      </c>
      <c r="P40" s="7">
        <v>1717</v>
      </c>
      <c r="Q40" s="7" t="s">
        <v>92</v>
      </c>
      <c r="R40" s="7">
        <v>1599</v>
      </c>
    </row>
    <row r="41" spans="15:18" ht="11.25">
      <c r="O41" s="1" t="s">
        <v>93</v>
      </c>
      <c r="P41" s="7">
        <v>1551</v>
      </c>
      <c r="Q41" s="7" t="s">
        <v>93</v>
      </c>
      <c r="R41" s="7">
        <v>1396</v>
      </c>
    </row>
    <row r="42" spans="15:18" ht="11.25">
      <c r="O42" s="1" t="s">
        <v>94</v>
      </c>
      <c r="P42" s="7">
        <v>876</v>
      </c>
      <c r="Q42" s="7" t="s">
        <v>94</v>
      </c>
      <c r="R42" s="7">
        <v>812</v>
      </c>
    </row>
    <row r="43" spans="15:18" ht="11.25">
      <c r="O43" s="1" t="s">
        <v>95</v>
      </c>
      <c r="P43" s="7">
        <v>3397</v>
      </c>
      <c r="Q43" s="7" t="s">
        <v>95</v>
      </c>
      <c r="R43" s="7">
        <v>3479</v>
      </c>
    </row>
    <row r="44" spans="15:18" ht="11.25">
      <c r="O44" s="1" t="s">
        <v>96</v>
      </c>
      <c r="P44" s="7">
        <v>355</v>
      </c>
      <c r="Q44" s="7" t="s">
        <v>96</v>
      </c>
      <c r="R44" s="7">
        <v>350</v>
      </c>
    </row>
    <row r="45" spans="15:18" ht="11.25">
      <c r="O45" s="1" t="s">
        <v>97</v>
      </c>
      <c r="P45" s="7">
        <v>796</v>
      </c>
      <c r="Q45" s="7" t="s">
        <v>97</v>
      </c>
      <c r="R45" s="7">
        <v>720</v>
      </c>
    </row>
    <row r="46" spans="15:18" ht="11.25">
      <c r="O46" s="1" t="s">
        <v>98</v>
      </c>
      <c r="P46" s="7">
        <v>793</v>
      </c>
      <c r="Q46" s="7" t="s">
        <v>98</v>
      </c>
      <c r="R46" s="7">
        <v>799</v>
      </c>
    </row>
    <row r="47" spans="15:18" ht="11.25">
      <c r="O47" s="1" t="s">
        <v>99</v>
      </c>
      <c r="P47" s="7">
        <v>615</v>
      </c>
      <c r="Q47" s="7" t="s">
        <v>99</v>
      </c>
      <c r="R47" s="7">
        <v>593</v>
      </c>
    </row>
    <row r="48" spans="15:18" ht="11.25">
      <c r="O48" s="1" t="s">
        <v>100</v>
      </c>
      <c r="P48" s="7">
        <v>593</v>
      </c>
      <c r="Q48" s="7" t="s">
        <v>100</v>
      </c>
      <c r="R48" s="7">
        <v>611</v>
      </c>
    </row>
    <row r="49" spans="15:18" ht="11.25">
      <c r="O49" s="1" t="s">
        <v>101</v>
      </c>
      <c r="P49" s="7">
        <v>1086</v>
      </c>
      <c r="Q49" s="7" t="s">
        <v>101</v>
      </c>
      <c r="R49" s="7">
        <v>1273</v>
      </c>
    </row>
    <row r="50" spans="15:18" ht="11.25">
      <c r="O50" s="1" t="s">
        <v>102</v>
      </c>
      <c r="P50" s="7">
        <v>665</v>
      </c>
      <c r="Q50" s="7" t="s">
        <v>102</v>
      </c>
      <c r="R50" s="7">
        <v>833</v>
      </c>
    </row>
    <row r="51" spans="16:18" ht="11.25">
      <c r="P51" s="7"/>
      <c r="Q51" s="7"/>
      <c r="R51" s="7"/>
    </row>
    <row r="52" spans="15:18" ht="11.25">
      <c r="O52" s="1" t="s">
        <v>58</v>
      </c>
      <c r="P52" s="7">
        <f>SUM(P4:P50)</f>
        <v>106023</v>
      </c>
      <c r="Q52" s="7" t="s">
        <v>58</v>
      </c>
      <c r="R52" s="7">
        <f>SUM(R4:R50)</f>
        <v>107161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Ｐゴシック,太字"&amp;14世帯・人口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L14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7.125" style="1" customWidth="1"/>
    <col min="13" max="13" width="8.875" style="1" customWidth="1"/>
    <col min="14" max="14" width="8.625" style="1" bestFit="1" customWidth="1"/>
    <col min="15" max="15" width="7.75390625" style="1" bestFit="1" customWidth="1"/>
    <col min="16" max="16384" width="8.875" style="1" customWidth="1"/>
  </cols>
  <sheetData>
    <row r="1" ht="11.25"/>
    <row r="2" ht="11.25">
      <c r="F2" s="16"/>
    </row>
    <row r="3" ht="11.25"/>
    <row r="4" spans="8:9" ht="11.25">
      <c r="H4" s="2" t="s">
        <v>33</v>
      </c>
      <c r="I4" s="2" t="s">
        <v>31</v>
      </c>
    </row>
    <row r="5" spans="7:12" ht="11.25">
      <c r="G5" s="1" t="s">
        <v>44</v>
      </c>
      <c r="H5" s="9">
        <f aca="true" t="shared" si="0" ref="H5:H12">I5/$I$14*100</f>
        <v>58.38609924900604</v>
      </c>
      <c r="I5" s="7">
        <v>59475</v>
      </c>
      <c r="L5" s="17"/>
    </row>
    <row r="6" spans="7:12" ht="11.25">
      <c r="G6" s="1" t="s">
        <v>46</v>
      </c>
      <c r="H6" s="9">
        <f t="shared" si="0"/>
        <v>20.48201050409856</v>
      </c>
      <c r="I6" s="7">
        <v>20864</v>
      </c>
      <c r="L6" s="17"/>
    </row>
    <row r="7" spans="7:12" ht="11.25">
      <c r="G7" s="1" t="s">
        <v>105</v>
      </c>
      <c r="H7" s="9">
        <f t="shared" si="0"/>
        <v>3.5321258528444512</v>
      </c>
      <c r="I7" s="7">
        <v>3598</v>
      </c>
      <c r="L7" s="17"/>
    </row>
    <row r="8" spans="7:12" ht="11.25">
      <c r="G8" s="1" t="s">
        <v>106</v>
      </c>
      <c r="H8" s="9">
        <f t="shared" si="0"/>
        <v>3.112943601825946</v>
      </c>
      <c r="I8" s="7">
        <v>3171</v>
      </c>
      <c r="L8" s="17"/>
    </row>
    <row r="9" spans="7:12" ht="11.25">
      <c r="G9" s="1" t="s">
        <v>107</v>
      </c>
      <c r="H9" s="9">
        <f t="shared" si="0"/>
        <v>3.1099985274628184</v>
      </c>
      <c r="I9" s="7">
        <v>3168</v>
      </c>
      <c r="L9" s="17"/>
    </row>
    <row r="10" spans="7:12" ht="11.25">
      <c r="G10" s="1" t="s">
        <v>52</v>
      </c>
      <c r="H10" s="9">
        <f t="shared" si="0"/>
        <v>2.2873410886958228</v>
      </c>
      <c r="I10" s="7">
        <v>2330</v>
      </c>
      <c r="L10" s="17"/>
    </row>
    <row r="11" spans="7:12" ht="11.25">
      <c r="G11" s="1" t="s">
        <v>108</v>
      </c>
      <c r="H11" s="9">
        <f t="shared" si="0"/>
        <v>1.1957001914298337</v>
      </c>
      <c r="I11" s="7">
        <v>1218</v>
      </c>
      <c r="L11" s="17"/>
    </row>
    <row r="12" spans="7:12" ht="11.25">
      <c r="G12" s="1" t="s">
        <v>55</v>
      </c>
      <c r="H12" s="9">
        <f t="shared" si="0"/>
        <v>7.893780984636528</v>
      </c>
      <c r="I12" s="7">
        <v>8041</v>
      </c>
      <c r="L12" s="17"/>
    </row>
    <row r="13" spans="8:12" ht="11.25">
      <c r="H13" s="7"/>
      <c r="L13" s="17"/>
    </row>
    <row r="14" spans="7:9" ht="11.25">
      <c r="G14" s="1" t="s">
        <v>56</v>
      </c>
      <c r="H14" s="9">
        <f>SUM(H5:H12)</f>
        <v>100</v>
      </c>
      <c r="I14" s="7">
        <f>SUM(I5:I12)</f>
        <v>101865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Ｐゴシック,太字"&amp;14世帯・人口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2005-03-02T02:04:57Z</cp:lastPrinted>
  <dcterms:created xsi:type="dcterms:W3CDTF">2002-11-11T00:26:02Z</dcterms:created>
  <dcterms:modified xsi:type="dcterms:W3CDTF">2006-07-18T07:46:00Z</dcterms:modified>
  <cp:category/>
  <cp:version/>
  <cp:contentType/>
  <cp:contentStatus/>
</cp:coreProperties>
</file>