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prefhyogo-my.sharepoint.com/personal/m098061_pref_hyogo_lg_jp/Documents/!Eドライブ/!!!!!!!!!!IO分析利用編原稿/!!分析ワークシート（事例入り）【NASデータが最新・更新終了】/事例09価格変化/"/>
    </mc:Choice>
  </mc:AlternateContent>
  <xr:revisionPtr revIDLastSave="234" documentId="13_ncr:1_{696EE628-900B-4853-BE54-441EA7F8A407}" xr6:coauthVersionLast="47" xr6:coauthVersionMax="47" xr10:uidLastSave="{4E2E556F-9520-4638-8900-745275AEB1E4}"/>
  <bookViews>
    <workbookView xWindow="-60" yWindow="-16320" windowWidth="29040" windowHeight="15720" tabRatio="721" xr2:uid="{A12EF6F0-8489-46EE-A5E4-0141D379E373}"/>
  </bookViews>
  <sheets>
    <sheet name="WS目次" sheetId="14" r:id="rId1"/>
    <sheet name="利用上の注意" sheetId="16" r:id="rId2"/>
    <sheet name="データ入力" sheetId="59" r:id="rId3"/>
    <sheet name="価格変化まとめ" sheetId="18" r:id="rId4"/>
    <sheet name="価格変化WS" sheetId="60" r:id="rId5"/>
    <sheet name="分析係数表" sheetId="17" r:id="rId6"/>
    <sheet name="取引基本表" sheetId="8" r:id="rId7"/>
    <sheet name="投入係数表" sheetId="1" r:id="rId8"/>
    <sheet name="逆行列係数表" sheetId="4" r:id="rId9"/>
    <sheet name="雇用表" sheetId="6" r:id="rId10"/>
  </sheets>
  <externalReferences>
    <externalReference r:id="rId11"/>
  </externalReferences>
  <definedNames>
    <definedName name="_Fill" hidden="1">[1]局移出入取扱!#REF!</definedName>
    <definedName name="_Order1"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8" l="1"/>
  <c r="C20" i="18"/>
  <c r="C48" i="59"/>
  <c r="C49" i="59" s="1" a="1"/>
  <c r="C49" i="59" s="1"/>
  <c r="C50" i="59" s="1"/>
  <c r="D41" i="60" l="1"/>
  <c r="D24" i="60"/>
  <c r="D43" i="60"/>
  <c r="D26" i="60"/>
  <c r="D9" i="60"/>
  <c r="D11" i="60"/>
  <c r="D12" i="60"/>
  <c r="D30" i="60"/>
  <c r="D13" i="60"/>
  <c r="D14" i="60"/>
  <c r="D32" i="60"/>
  <c r="D16" i="60"/>
  <c r="D34" i="60"/>
  <c r="D17" i="60"/>
  <c r="D35" i="60"/>
  <c r="D18" i="60"/>
  <c r="D38" i="60"/>
  <c r="D23" i="60"/>
  <c r="D6" i="60"/>
  <c r="D42" i="60"/>
  <c r="D7" i="60"/>
  <c r="D25" i="60"/>
  <c r="D8" i="60"/>
  <c r="D27" i="60"/>
  <c r="D10" i="60"/>
  <c r="D29" i="60"/>
  <c r="D15" i="60"/>
  <c r="D19" i="60"/>
  <c r="D39" i="60"/>
  <c r="D28" i="60"/>
  <c r="D31" i="60"/>
  <c r="D33" i="60"/>
  <c r="D22" i="60"/>
  <c r="D40" i="60"/>
  <c r="D20" i="60"/>
  <c r="D36" i="60"/>
  <c r="D5" i="60"/>
  <c r="D21" i="60"/>
  <c r="D37" i="60"/>
  <c r="C51" i="59"/>
  <c r="D3" i="60" l="1"/>
  <c r="E3" i="60"/>
  <c r="C44" i="18"/>
  <c r="C43" i="60" s="1"/>
  <c r="E43" i="60" s="1"/>
  <c r="C43" i="18"/>
  <c r="C42" i="60" s="1"/>
  <c r="E42" i="60" s="1"/>
  <c r="C42" i="18"/>
  <c r="C41" i="60" s="1"/>
  <c r="E41" i="60" s="1"/>
  <c r="C41" i="18"/>
  <c r="C40" i="60" s="1"/>
  <c r="E40" i="60" s="1"/>
  <c r="C40" i="18"/>
  <c r="C39" i="60" s="1"/>
  <c r="E39" i="60" s="1"/>
  <c r="C39" i="18"/>
  <c r="C38" i="60" s="1"/>
  <c r="E38" i="60" s="1"/>
  <c r="C38" i="18"/>
  <c r="C37" i="60" s="1"/>
  <c r="E37" i="60" s="1"/>
  <c r="C37" i="18"/>
  <c r="C36" i="60" s="1"/>
  <c r="E36" i="60" s="1"/>
  <c r="C36" i="18"/>
  <c r="C35" i="60" s="1"/>
  <c r="E35" i="60" s="1"/>
  <c r="C35" i="18"/>
  <c r="C34" i="60" s="1"/>
  <c r="E34" i="60" s="1"/>
  <c r="C34" i="18"/>
  <c r="C33" i="60" s="1"/>
  <c r="E33" i="60" s="1"/>
  <c r="C33" i="18"/>
  <c r="C32" i="60" s="1"/>
  <c r="E32" i="60" s="1"/>
  <c r="C32" i="18"/>
  <c r="C31" i="60" s="1"/>
  <c r="E31" i="60" s="1"/>
  <c r="C31" i="18"/>
  <c r="C30" i="60" s="1"/>
  <c r="E30" i="60" s="1"/>
  <c r="C30" i="18"/>
  <c r="C29" i="60" s="1"/>
  <c r="E29" i="60" s="1"/>
  <c r="C28" i="18"/>
  <c r="C27" i="18"/>
  <c r="C26" i="60" s="1"/>
  <c r="E26" i="60" s="1"/>
  <c r="C26" i="18"/>
  <c r="C25" i="60" s="1"/>
  <c r="E25" i="60" s="1"/>
  <c r="C25" i="18"/>
  <c r="C24" i="60" s="1"/>
  <c r="E24" i="60" s="1"/>
  <c r="C24" i="18"/>
  <c r="C23" i="60" s="1"/>
  <c r="E23" i="60" s="1"/>
  <c r="C23" i="18"/>
  <c r="C22" i="60" s="1"/>
  <c r="E22" i="60" s="1"/>
  <c r="C22" i="18"/>
  <c r="C21" i="60" s="1"/>
  <c r="E21" i="60" s="1"/>
  <c r="C21" i="18"/>
  <c r="C20" i="60" s="1"/>
  <c r="E20" i="60" s="1"/>
  <c r="C19" i="60"/>
  <c r="E19" i="60" s="1"/>
  <c r="C19" i="18"/>
  <c r="C18" i="60" s="1"/>
  <c r="E18" i="60" s="1"/>
  <c r="C18" i="18"/>
  <c r="C17" i="60" s="1"/>
  <c r="E17" i="60" s="1"/>
  <c r="C17" i="18"/>
  <c r="C16" i="60" s="1"/>
  <c r="E16" i="60" s="1"/>
  <c r="C16" i="18"/>
  <c r="C15" i="60" s="1"/>
  <c r="E15" i="60" s="1"/>
  <c r="C15" i="18"/>
  <c r="C14" i="60" s="1"/>
  <c r="E14" i="60" s="1"/>
  <c r="C14" i="18"/>
  <c r="C13" i="60" s="1"/>
  <c r="E13" i="60" s="1"/>
  <c r="C13" i="18"/>
  <c r="C12" i="60" s="1"/>
  <c r="E12" i="60" s="1"/>
  <c r="C12" i="18"/>
  <c r="C11" i="60" s="1"/>
  <c r="E11" i="60" s="1"/>
  <c r="C11" i="18"/>
  <c r="C10" i="60" s="1"/>
  <c r="E10" i="60" s="1"/>
  <c r="C10" i="18"/>
  <c r="C9" i="60" s="1"/>
  <c r="E9" i="60" s="1"/>
  <c r="C9" i="18"/>
  <c r="C8" i="60" s="1"/>
  <c r="E8" i="60" s="1"/>
  <c r="C8" i="18"/>
  <c r="C7" i="60" s="1"/>
  <c r="E7" i="60" s="1"/>
  <c r="C7" i="18"/>
  <c r="C6" i="60" s="1"/>
  <c r="E6" i="60" s="1"/>
  <c r="C6" i="18"/>
  <c r="C5" i="60" s="1"/>
  <c r="E5" i="60" s="1"/>
  <c r="C28" i="60" l="1"/>
  <c r="C27" i="60"/>
  <c r="E27" i="60" s="1"/>
  <c r="E28" i="60"/>
  <c r="F6" i="60" a="1"/>
  <c r="F31" i="60" a="1"/>
  <c r="F41" i="60" a="1"/>
  <c r="F37" i="60" a="1"/>
  <c r="F23" i="60" a="1"/>
  <c r="F18" i="60" a="1"/>
  <c r="F14" i="60" a="1"/>
  <c r="F9" i="60" a="1"/>
  <c r="F35" i="60" a="1"/>
  <c r="F8" i="60" a="1"/>
  <c r="F36" i="60" a="1"/>
  <c r="F22" i="60" a="1"/>
  <c r="F17" i="60" a="1"/>
  <c r="F7" i="60" a="1"/>
  <c r="F42" i="60" a="1"/>
  <c r="F5" i="60" a="1"/>
  <c r="F40" i="60" a="1"/>
  <c r="F11" i="60" a="1"/>
  <c r="F13" i="60" a="1"/>
  <c r="F38" i="60" a="1"/>
  <c r="F24" i="60" a="1"/>
  <c r="F10" i="60" a="1"/>
  <c r="F21" i="60" a="1"/>
  <c r="F32" i="60" a="1"/>
  <c r="F39" i="60" a="1"/>
  <c r="F26" i="60" a="1"/>
  <c r="F15" i="60" a="1"/>
  <c r="F27" i="60" a="1"/>
  <c r="F28" i="60" a="1"/>
  <c r="F25" i="60" a="1"/>
  <c r="F33" i="60" a="1"/>
  <c r="F29" i="60" a="1"/>
  <c r="F34" i="60" a="1"/>
  <c r="F16" i="60" a="1"/>
  <c r="F12" i="60" a="1"/>
  <c r="F19" i="60" a="1"/>
  <c r="F43" i="60" a="1"/>
  <c r="F30" i="60" a="1"/>
  <c r="F20" i="60" a="1"/>
  <c r="F22" i="60" l="1"/>
  <c r="F37" i="60"/>
  <c r="F5" i="60"/>
  <c r="F20" i="60"/>
  <c r="F41" i="60"/>
  <c r="F25" i="60"/>
  <c r="F35" i="60"/>
  <c r="F26" i="60"/>
  <c r="F8" i="60"/>
  <c r="F31" i="60"/>
  <c r="F30" i="60"/>
  <c r="F29" i="60"/>
  <c r="F12" i="60"/>
  <c r="F43" i="60"/>
  <c r="F11" i="60"/>
  <c r="F28" i="60"/>
  <c r="F27" i="60"/>
  <c r="F15" i="60"/>
  <c r="F14" i="60"/>
  <c r="F13" i="60"/>
  <c r="F42" i="60"/>
  <c r="F9" i="60"/>
  <c r="F19" i="60"/>
  <c r="F36" i="60"/>
  <c r="F40" i="60"/>
  <c r="F24" i="60"/>
  <c r="F23" i="60"/>
  <c r="F39" i="60"/>
  <c r="F7" i="60"/>
  <c r="F32" i="60"/>
  <c r="F6" i="60"/>
  <c r="F21" i="60"/>
  <c r="F10" i="60"/>
  <c r="F34" i="60"/>
  <c r="F18" i="60"/>
  <c r="F33" i="60"/>
  <c r="F17" i="60"/>
  <c r="F38" i="60"/>
  <c r="F16" i="60"/>
  <c r="G41" i="60" a="1"/>
  <c r="G40" i="60" a="1"/>
  <c r="G22" i="60" a="1"/>
  <c r="G39" i="60" a="1"/>
  <c r="G23" i="60" a="1"/>
  <c r="G13" i="60" a="1"/>
  <c r="G37" i="60" a="1"/>
  <c r="G42" i="60" a="1"/>
  <c r="G27" i="60" a="1"/>
  <c r="G21" i="60" a="1"/>
  <c r="G18" i="60" a="1"/>
  <c r="G20" i="60" a="1"/>
  <c r="G5" i="60" a="1"/>
  <c r="G31" i="60" a="1"/>
  <c r="G10" i="60" a="1"/>
  <c r="G34" i="60" a="1"/>
  <c r="G33" i="60" a="1"/>
  <c r="G17" i="60" a="1"/>
  <c r="G19" i="60" a="1"/>
  <c r="G26" i="60" a="1"/>
  <c r="G38" i="60" a="1"/>
  <c r="G30" i="60" a="1"/>
  <c r="G28" i="60" a="1"/>
  <c r="G16" i="60" a="1"/>
  <c r="G25" i="60" a="1"/>
  <c r="G29" i="60" a="1"/>
  <c r="G12" i="60" a="1"/>
  <c r="G36" i="60" a="1"/>
  <c r="G8" i="60" a="1"/>
  <c r="G32" i="60" a="1"/>
  <c r="G14" i="60" a="1"/>
  <c r="G11" i="60" a="1"/>
  <c r="G43" i="60" a="1"/>
  <c r="G9" i="60" a="1"/>
  <c r="G6" i="60" a="1"/>
  <c r="G7" i="60" a="1"/>
  <c r="G24" i="60" a="1"/>
  <c r="G15" i="60" a="1"/>
  <c r="G35" i="60" a="1"/>
  <c r="G11" i="60" l="1"/>
  <c r="H11" i="60" s="1"/>
  <c r="G28" i="60"/>
  <c r="G6" i="60"/>
  <c r="H6" i="60" s="1"/>
  <c r="G7" i="60"/>
  <c r="H7" i="60" s="1"/>
  <c r="G39" i="60"/>
  <c r="H39" i="60" s="1"/>
  <c r="G23" i="60"/>
  <c r="H23" i="60" s="1"/>
  <c r="G24" i="60"/>
  <c r="H24" i="60" s="1"/>
  <c r="G40" i="60"/>
  <c r="H40" i="60" s="1"/>
  <c r="G35" i="60"/>
  <c r="H35" i="60" s="1"/>
  <c r="G21" i="60"/>
  <c r="H21" i="60" s="1"/>
  <c r="G43" i="60"/>
  <c r="H43" i="60" s="1"/>
  <c r="G12" i="60"/>
  <c r="H12" i="60" s="1"/>
  <c r="G30" i="60"/>
  <c r="H30" i="60" s="1"/>
  <c r="G8" i="60"/>
  <c r="H8" i="60" s="1"/>
  <c r="G36" i="60"/>
  <c r="H36" i="60" s="1"/>
  <c r="G16" i="60"/>
  <c r="H16" i="60" s="1"/>
  <c r="G9" i="60"/>
  <c r="H9" i="60" s="1"/>
  <c r="G42" i="60"/>
  <c r="H42" i="60" s="1"/>
  <c r="G13" i="60"/>
  <c r="H13" i="60" s="1"/>
  <c r="G15" i="60"/>
  <c r="H15" i="60" s="1"/>
  <c r="G32" i="60"/>
  <c r="H32" i="60" s="1"/>
  <c r="G29" i="60"/>
  <c r="H29" i="60" s="1"/>
  <c r="G31" i="60"/>
  <c r="H31" i="60" s="1"/>
  <c r="G26" i="60"/>
  <c r="H26" i="60" s="1"/>
  <c r="G19" i="60"/>
  <c r="H19" i="60" s="1"/>
  <c r="G38" i="60"/>
  <c r="H38" i="60" s="1"/>
  <c r="G25" i="60"/>
  <c r="H25" i="60" s="1"/>
  <c r="G17" i="60"/>
  <c r="H17" i="60" s="1"/>
  <c r="G41" i="60"/>
  <c r="H41" i="60" s="1"/>
  <c r="G33" i="60"/>
  <c r="H33" i="60" s="1"/>
  <c r="G20" i="60"/>
  <c r="H20" i="60" s="1"/>
  <c r="G18" i="60"/>
  <c r="H18" i="60" s="1"/>
  <c r="G14" i="60"/>
  <c r="H14" i="60" s="1"/>
  <c r="G5" i="60"/>
  <c r="G34" i="60"/>
  <c r="H34" i="60" s="1"/>
  <c r="G37" i="60"/>
  <c r="H37" i="60" s="1"/>
  <c r="G10" i="60"/>
  <c r="H10" i="60" s="1"/>
  <c r="G27" i="60"/>
  <c r="H27" i="60" s="1"/>
  <c r="G22" i="60"/>
  <c r="H22" i="60" s="1"/>
  <c r="H5" i="60" l="1"/>
  <c r="D29" i="18"/>
  <c r="H28" i="60"/>
  <c r="D37" i="18"/>
  <c r="D34" i="18"/>
  <c r="D42" i="18"/>
  <c r="D31" i="18"/>
  <c r="D44" i="18"/>
  <c r="D39" i="18"/>
  <c r="D36" i="18"/>
  <c r="D41" i="18"/>
  <c r="D32" i="18"/>
  <c r="D30" i="18"/>
  <c r="D33" i="18"/>
  <c r="D40" i="18"/>
  <c r="D38" i="18"/>
  <c r="D35" i="18"/>
  <c r="D43" i="18"/>
  <c r="D19" i="18"/>
  <c r="D23" i="18"/>
  <c r="D24" i="18"/>
  <c r="D21" i="18"/>
  <c r="D27" i="18"/>
  <c r="D11" i="18"/>
  <c r="D14" i="18"/>
  <c r="D7" i="18"/>
  <c r="D18" i="18"/>
  <c r="D13" i="18"/>
  <c r="D28" i="18"/>
  <c r="D17" i="18"/>
  <c r="D9" i="18"/>
  <c r="D26" i="18"/>
  <c r="D22" i="18"/>
  <c r="D20" i="18"/>
  <c r="D25" i="18"/>
  <c r="D16" i="18"/>
  <c r="D8" i="18"/>
  <c r="D15" i="18"/>
  <c r="D10" i="18"/>
  <c r="D12" i="18"/>
  <c r="D6" i="18"/>
  <c r="H44" i="60" l="1"/>
  <c r="I28" i="60" s="1"/>
  <c r="E29" i="18" s="1"/>
  <c r="C45" i="18"/>
  <c r="I5" i="60" l="1"/>
  <c r="E6" i="18" s="1"/>
  <c r="I43" i="60"/>
  <c r="E44" i="18" s="1"/>
  <c r="I8" i="60"/>
  <c r="E9" i="18" s="1"/>
  <c r="I36" i="60"/>
  <c r="E37" i="18" s="1"/>
  <c r="I22" i="60"/>
  <c r="E23" i="18" s="1"/>
  <c r="I41" i="60"/>
  <c r="E42" i="18" s="1"/>
  <c r="I40" i="60"/>
  <c r="E41" i="18" s="1"/>
  <c r="I30" i="60"/>
  <c r="E31" i="18" s="1"/>
  <c r="I7" i="60"/>
  <c r="E8" i="18" s="1"/>
  <c r="I25" i="60"/>
  <c r="E26" i="18" s="1"/>
  <c r="I31" i="60"/>
  <c r="E32" i="18" s="1"/>
  <c r="I27" i="60"/>
  <c r="E28" i="18" s="1"/>
  <c r="I39" i="60"/>
  <c r="E40" i="18" s="1"/>
  <c r="I14" i="60"/>
  <c r="E15" i="18" s="1"/>
  <c r="I21" i="60"/>
  <c r="E22" i="18" s="1"/>
  <c r="I33" i="60"/>
  <c r="E34" i="18" s="1"/>
  <c r="I17" i="60"/>
  <c r="E18" i="18" s="1"/>
  <c r="I24" i="60"/>
  <c r="E25" i="18" s="1"/>
  <c r="I38" i="60"/>
  <c r="E39" i="18" s="1"/>
  <c r="I10" i="60"/>
  <c r="E11" i="18" s="1"/>
  <c r="I32" i="60"/>
  <c r="E33" i="18" s="1"/>
  <c r="I37" i="60"/>
  <c r="E38" i="18" s="1"/>
  <c r="I42" i="60"/>
  <c r="E43" i="18" s="1"/>
  <c r="I35" i="60"/>
  <c r="E36" i="18" s="1"/>
  <c r="I13" i="60"/>
  <c r="E14" i="18" s="1"/>
  <c r="I18" i="60"/>
  <c r="E19" i="18" s="1"/>
  <c r="I12" i="60"/>
  <c r="E13" i="18" s="1"/>
  <c r="I29" i="60"/>
  <c r="E30" i="18" s="1"/>
  <c r="I19" i="60"/>
  <c r="E20" i="18" s="1"/>
  <c r="I26" i="60"/>
  <c r="E27" i="18" s="1"/>
  <c r="I15" i="60"/>
  <c r="E16" i="18" s="1"/>
  <c r="I11" i="60"/>
  <c r="E12" i="18" s="1"/>
  <c r="I20" i="60"/>
  <c r="E21" i="18" s="1"/>
  <c r="I16" i="60"/>
  <c r="E17" i="18" s="1"/>
  <c r="I23" i="60"/>
  <c r="E24" i="18" s="1"/>
  <c r="I34" i="60"/>
  <c r="E35" i="18" s="1"/>
  <c r="I6" i="60"/>
  <c r="E7" i="18" s="1"/>
  <c r="I9" i="60"/>
  <c r="E10" i="18" s="1"/>
  <c r="AT46" i="17"/>
  <c r="AS46" i="17"/>
  <c r="AT45" i="17"/>
  <c r="AS45" i="17"/>
  <c r="AT44" i="17"/>
  <c r="AV44" i="17" s="1"/>
  <c r="AW44" i="17" s="1"/>
  <c r="AS44" i="17"/>
  <c r="AT43" i="17"/>
  <c r="AS43" i="17"/>
  <c r="AT42" i="17"/>
  <c r="AS42" i="17"/>
  <c r="AT41" i="17"/>
  <c r="AS41" i="17"/>
  <c r="AT40" i="17"/>
  <c r="AS40" i="17"/>
  <c r="AT39" i="17"/>
  <c r="AS39" i="17"/>
  <c r="AT38" i="17"/>
  <c r="AS38" i="17"/>
  <c r="AT37" i="17"/>
  <c r="AS37" i="17"/>
  <c r="AT36" i="17"/>
  <c r="AS36" i="17"/>
  <c r="AT35" i="17"/>
  <c r="AS35" i="17"/>
  <c r="AT34" i="17"/>
  <c r="AS34" i="17"/>
  <c r="AT33" i="17"/>
  <c r="AS33" i="17"/>
  <c r="AT32" i="17"/>
  <c r="AS32" i="17"/>
  <c r="AT31" i="17"/>
  <c r="AV31" i="17" s="1"/>
  <c r="AW31" i="17" s="1"/>
  <c r="AS31" i="17"/>
  <c r="AT30" i="17"/>
  <c r="AS30" i="17"/>
  <c r="AT29" i="17"/>
  <c r="AS29" i="17"/>
  <c r="AT28" i="17"/>
  <c r="AV28" i="17" s="1"/>
  <c r="AW28" i="17" s="1"/>
  <c r="AS28" i="17"/>
  <c r="AT27" i="17"/>
  <c r="AS27" i="17"/>
  <c r="AT26" i="17"/>
  <c r="AS26" i="17"/>
  <c r="AT25" i="17"/>
  <c r="AS25" i="17"/>
  <c r="AT24" i="17"/>
  <c r="AS24" i="17"/>
  <c r="AT23" i="17"/>
  <c r="AS23" i="17"/>
  <c r="AT22" i="17"/>
  <c r="AS22" i="17"/>
  <c r="AT21" i="17"/>
  <c r="AS21" i="17"/>
  <c r="AT20" i="17"/>
  <c r="AS20" i="17"/>
  <c r="AT19" i="17"/>
  <c r="AS19" i="17"/>
  <c r="AT18" i="17"/>
  <c r="AS18" i="17"/>
  <c r="AT17" i="17"/>
  <c r="AS17" i="17"/>
  <c r="AT16" i="17"/>
  <c r="AS16" i="17"/>
  <c r="AT15" i="17"/>
  <c r="AV15" i="17" s="1"/>
  <c r="AS15" i="17"/>
  <c r="AT14" i="17"/>
  <c r="AS14" i="17"/>
  <c r="AT13" i="17"/>
  <c r="AS13" i="17"/>
  <c r="AT12" i="17"/>
  <c r="AV12" i="17" s="1"/>
  <c r="AS12" i="17"/>
  <c r="AT11" i="17"/>
  <c r="AS11" i="17"/>
  <c r="AT10" i="17"/>
  <c r="AS10" i="17"/>
  <c r="AT9" i="17"/>
  <c r="AS9" i="17"/>
  <c r="AT8" i="17"/>
  <c r="AS8" i="17"/>
  <c r="AR46" i="17"/>
  <c r="AR45" i="17"/>
  <c r="AR44" i="17"/>
  <c r="AR43" i="17"/>
  <c r="AR42" i="17"/>
  <c r="AR41" i="17"/>
  <c r="AR40" i="17"/>
  <c r="AR39" i="17"/>
  <c r="AR38" i="17"/>
  <c r="AR37" i="17"/>
  <c r="AR36" i="17"/>
  <c r="AR35" i="17"/>
  <c r="AR34" i="17"/>
  <c r="AR33" i="17"/>
  <c r="AR32" i="17"/>
  <c r="AR31" i="17"/>
  <c r="AR30" i="17"/>
  <c r="AR29" i="17"/>
  <c r="AR28" i="17"/>
  <c r="AR27" i="17"/>
  <c r="AR26" i="17"/>
  <c r="AR25" i="17"/>
  <c r="AR24" i="17"/>
  <c r="AR23" i="17"/>
  <c r="AR22" i="17"/>
  <c r="AR21" i="17"/>
  <c r="AR20" i="17"/>
  <c r="AR19" i="17"/>
  <c r="AR18" i="17"/>
  <c r="AR17" i="17"/>
  <c r="AR16" i="17"/>
  <c r="AR15" i="17"/>
  <c r="AR14" i="17"/>
  <c r="AR13" i="17"/>
  <c r="AR12" i="17"/>
  <c r="AR11" i="17"/>
  <c r="AR10" i="17"/>
  <c r="AR9" i="17"/>
  <c r="AR8" i="17"/>
  <c r="AM47" i="17"/>
  <c r="AM46" i="17"/>
  <c r="AM45" i="17"/>
  <c r="AM44" i="17"/>
  <c r="AM43" i="17"/>
  <c r="AM42" i="17"/>
  <c r="AM41" i="17"/>
  <c r="AM40" i="17"/>
  <c r="AM39" i="17"/>
  <c r="AM38" i="17"/>
  <c r="AM37" i="17"/>
  <c r="AM36" i="17"/>
  <c r="AM35" i="17"/>
  <c r="AM34" i="17"/>
  <c r="AM33" i="17"/>
  <c r="AM32" i="17"/>
  <c r="AM31" i="17"/>
  <c r="AM30" i="17"/>
  <c r="AM29" i="17"/>
  <c r="AM28" i="17"/>
  <c r="AM27" i="17"/>
  <c r="AM26" i="17"/>
  <c r="AM25" i="17"/>
  <c r="AM24" i="17"/>
  <c r="AM23" i="17"/>
  <c r="AM22" i="17"/>
  <c r="AM21" i="17"/>
  <c r="AM20" i="17"/>
  <c r="AM19" i="17"/>
  <c r="AM18" i="17"/>
  <c r="AM17" i="17"/>
  <c r="AM16" i="17"/>
  <c r="AM15" i="17"/>
  <c r="AM14" i="17"/>
  <c r="AM13" i="17"/>
  <c r="AM12" i="17"/>
  <c r="AM11" i="17"/>
  <c r="AM10" i="17"/>
  <c r="AM9" i="17"/>
  <c r="AM8" i="17"/>
  <c r="AG46" i="17"/>
  <c r="AG45" i="17"/>
  <c r="AG44" i="17"/>
  <c r="AG43" i="17"/>
  <c r="AG42" i="17"/>
  <c r="AG41" i="17"/>
  <c r="AG40" i="17"/>
  <c r="AG39" i="17"/>
  <c r="AG38" i="17"/>
  <c r="AG37" i="17"/>
  <c r="AG36" i="17"/>
  <c r="AG35" i="17"/>
  <c r="AG34" i="17"/>
  <c r="AG33" i="17"/>
  <c r="AG32" i="17"/>
  <c r="AG31" i="17"/>
  <c r="AG30" i="17"/>
  <c r="AG29" i="17"/>
  <c r="AG28" i="17"/>
  <c r="AG27" i="17"/>
  <c r="AG26" i="17"/>
  <c r="AG25" i="17"/>
  <c r="AG24" i="17"/>
  <c r="AG23" i="17"/>
  <c r="AG22" i="17"/>
  <c r="AG21" i="17"/>
  <c r="AG20" i="17"/>
  <c r="AG19" i="17"/>
  <c r="AG18" i="17"/>
  <c r="AG17" i="17"/>
  <c r="AG16" i="17"/>
  <c r="AG15" i="17"/>
  <c r="AG14" i="17"/>
  <c r="AG13" i="17"/>
  <c r="AG12" i="17"/>
  <c r="AG11" i="17"/>
  <c r="AG10" i="17"/>
  <c r="AG9" i="17"/>
  <c r="AG8" i="17"/>
  <c r="AB8" i="17" a="1"/>
  <c r="AB8" i="17" s="1"/>
  <c r="AI8" i="17" s="1"/>
  <c r="W22" i="17"/>
  <c r="X16" i="17"/>
  <c r="V46" i="17"/>
  <c r="U46" i="17"/>
  <c r="T46" i="17"/>
  <c r="V45" i="17"/>
  <c r="U45" i="17"/>
  <c r="T45" i="17"/>
  <c r="V44" i="17"/>
  <c r="U44" i="17"/>
  <c r="X44" i="17" s="1"/>
  <c r="T44" i="17"/>
  <c r="V43" i="17"/>
  <c r="U43" i="17"/>
  <c r="T43" i="17"/>
  <c r="V42" i="17"/>
  <c r="U42" i="17"/>
  <c r="T42" i="17"/>
  <c r="V41" i="17"/>
  <c r="U41" i="17"/>
  <c r="T41" i="17"/>
  <c r="V40" i="17"/>
  <c r="U40" i="17"/>
  <c r="T40" i="17"/>
  <c r="V39" i="17"/>
  <c r="U39" i="17"/>
  <c r="T39" i="17"/>
  <c r="V38" i="17"/>
  <c r="U38" i="17"/>
  <c r="X38" i="17" s="1"/>
  <c r="T38" i="17"/>
  <c r="W38" i="17" s="1"/>
  <c r="V37" i="17"/>
  <c r="U37" i="17"/>
  <c r="X37" i="17" s="1"/>
  <c r="T37" i="17"/>
  <c r="W37" i="17" s="1"/>
  <c r="V36" i="17"/>
  <c r="U36" i="17"/>
  <c r="T36" i="17"/>
  <c r="V35" i="17"/>
  <c r="U35" i="17"/>
  <c r="T35" i="17"/>
  <c r="V34" i="17"/>
  <c r="U34" i="17"/>
  <c r="T34" i="17"/>
  <c r="V33" i="17"/>
  <c r="U33" i="17"/>
  <c r="T33" i="17"/>
  <c r="W33" i="17" s="1"/>
  <c r="V32" i="17"/>
  <c r="U32" i="17"/>
  <c r="X32" i="17" s="1"/>
  <c r="T32" i="17"/>
  <c r="W32" i="17" s="1"/>
  <c r="V31" i="17"/>
  <c r="U31" i="17"/>
  <c r="T31" i="17"/>
  <c r="V30" i="17"/>
  <c r="U30" i="17"/>
  <c r="X30" i="17" s="1"/>
  <c r="T30" i="17"/>
  <c r="V29" i="17"/>
  <c r="U29" i="17"/>
  <c r="T29" i="17"/>
  <c r="V28" i="17"/>
  <c r="U28" i="17"/>
  <c r="T28" i="17"/>
  <c r="V27" i="17"/>
  <c r="U27" i="17"/>
  <c r="X27" i="17" s="1"/>
  <c r="T27" i="17"/>
  <c r="V26" i="17"/>
  <c r="U26" i="17"/>
  <c r="T26" i="17"/>
  <c r="V25" i="17"/>
  <c r="U25" i="17"/>
  <c r="T25" i="17"/>
  <c r="V24" i="17"/>
  <c r="U24" i="17"/>
  <c r="T24" i="17"/>
  <c r="V23" i="17"/>
  <c r="U23" i="17"/>
  <c r="X23" i="17" s="1"/>
  <c r="T23" i="17"/>
  <c r="W23" i="17" s="1"/>
  <c r="V22" i="17"/>
  <c r="U22" i="17"/>
  <c r="X22" i="17" s="1"/>
  <c r="T22" i="17"/>
  <c r="V21" i="17"/>
  <c r="U21" i="17"/>
  <c r="X21" i="17" s="1"/>
  <c r="T21" i="17"/>
  <c r="W21" i="17" s="1"/>
  <c r="V20" i="17"/>
  <c r="U20" i="17"/>
  <c r="X20" i="17" s="1"/>
  <c r="T20" i="17"/>
  <c r="V19" i="17"/>
  <c r="U19" i="17"/>
  <c r="T19" i="17"/>
  <c r="V18" i="17"/>
  <c r="U18" i="17"/>
  <c r="T18" i="17"/>
  <c r="V17" i="17"/>
  <c r="U17" i="17"/>
  <c r="T17" i="17"/>
  <c r="W17" i="17" s="1"/>
  <c r="V16" i="17"/>
  <c r="U16" i="17"/>
  <c r="T16" i="17"/>
  <c r="V15" i="17"/>
  <c r="U15" i="17"/>
  <c r="T15" i="17"/>
  <c r="V14" i="17"/>
  <c r="U14" i="17"/>
  <c r="T14" i="17"/>
  <c r="V13" i="17"/>
  <c r="U13" i="17"/>
  <c r="T13" i="17"/>
  <c r="V12" i="17"/>
  <c r="U12" i="17"/>
  <c r="X12" i="17" s="1"/>
  <c r="T12" i="17"/>
  <c r="V11" i="17"/>
  <c r="U11" i="17"/>
  <c r="T11" i="17"/>
  <c r="V10" i="17"/>
  <c r="U10" i="17"/>
  <c r="T10" i="17"/>
  <c r="V9" i="17"/>
  <c r="U9" i="17"/>
  <c r="T9" i="17"/>
  <c r="V8" i="17"/>
  <c r="U8" i="17"/>
  <c r="T8" i="17"/>
  <c r="N47" i="17"/>
  <c r="M47" i="17"/>
  <c r="N46" i="17"/>
  <c r="M46" i="17"/>
  <c r="N45" i="17"/>
  <c r="M45" i="17"/>
  <c r="N44" i="17"/>
  <c r="M44" i="17"/>
  <c r="N43" i="17"/>
  <c r="M43" i="17"/>
  <c r="N42" i="17"/>
  <c r="M42" i="17"/>
  <c r="N41" i="17"/>
  <c r="M41" i="17"/>
  <c r="N40" i="17"/>
  <c r="M40" i="17"/>
  <c r="N39" i="17"/>
  <c r="M39" i="17"/>
  <c r="N38" i="17"/>
  <c r="M38" i="17"/>
  <c r="N37" i="17"/>
  <c r="M37" i="17"/>
  <c r="N36" i="17"/>
  <c r="M36" i="17"/>
  <c r="N35" i="17"/>
  <c r="M35" i="17"/>
  <c r="N34" i="17"/>
  <c r="M34" i="17"/>
  <c r="N33" i="17"/>
  <c r="M33" i="17"/>
  <c r="N32" i="17"/>
  <c r="M32" i="17"/>
  <c r="N31" i="17"/>
  <c r="M31" i="17"/>
  <c r="N30" i="17"/>
  <c r="M30" i="17"/>
  <c r="N29" i="17"/>
  <c r="M29" i="17"/>
  <c r="N28" i="17"/>
  <c r="M28" i="17"/>
  <c r="N27" i="17"/>
  <c r="M27" i="17"/>
  <c r="N26" i="17"/>
  <c r="M26" i="17"/>
  <c r="N25" i="17"/>
  <c r="M25" i="17"/>
  <c r="N24" i="17"/>
  <c r="M24" i="17"/>
  <c r="N23" i="17"/>
  <c r="M23" i="17"/>
  <c r="N22" i="17"/>
  <c r="M22" i="17"/>
  <c r="N21" i="17"/>
  <c r="M21" i="17"/>
  <c r="N20" i="17"/>
  <c r="M20" i="17"/>
  <c r="N19" i="17"/>
  <c r="M19" i="17"/>
  <c r="N18" i="17"/>
  <c r="M18" i="17"/>
  <c r="N17" i="17"/>
  <c r="M17" i="17"/>
  <c r="N16" i="17"/>
  <c r="M16" i="17"/>
  <c r="N15" i="17"/>
  <c r="M15" i="17"/>
  <c r="N14" i="17"/>
  <c r="M14" i="17"/>
  <c r="N13" i="17"/>
  <c r="M13" i="17"/>
  <c r="N12" i="17"/>
  <c r="M12" i="17"/>
  <c r="N11" i="17"/>
  <c r="M11" i="17"/>
  <c r="N10" i="17"/>
  <c r="M10" i="17"/>
  <c r="N9" i="17"/>
  <c r="M9" i="17"/>
  <c r="N8" i="17"/>
  <c r="M8" i="17"/>
  <c r="W41" i="17" l="1"/>
  <c r="W16" i="17"/>
  <c r="W29" i="17"/>
  <c r="X11" i="17"/>
  <c r="X43" i="17"/>
  <c r="AV8" i="17"/>
  <c r="AW8" i="17" s="1"/>
  <c r="AV24" i="17"/>
  <c r="AV34" i="17"/>
  <c r="AW34" i="17" s="1"/>
  <c r="W40" i="17"/>
  <c r="AV13" i="17"/>
  <c r="AW13" i="17" s="1"/>
  <c r="AV29" i="17"/>
  <c r="AW29" i="17" s="1"/>
  <c r="AV45" i="17"/>
  <c r="AW45" i="17" s="1"/>
  <c r="W30" i="17"/>
  <c r="AV14" i="17"/>
  <c r="AW14" i="17" s="1"/>
  <c r="AV22" i="17"/>
  <c r="AW22" i="17" s="1"/>
  <c r="AV30" i="17"/>
  <c r="AW30" i="17" s="1"/>
  <c r="AV35" i="17"/>
  <c r="AW35" i="17" s="1"/>
  <c r="AV23" i="17"/>
  <c r="AW23" i="17" s="1"/>
  <c r="W31" i="17"/>
  <c r="X31" i="17"/>
  <c r="AD10" i="17"/>
  <c r="AD16" i="17"/>
  <c r="AD32" i="17"/>
  <c r="AF9" i="17"/>
  <c r="AB46" i="17"/>
  <c r="AB30" i="17"/>
  <c r="AE23" i="17"/>
  <c r="AB16" i="17"/>
  <c r="AF15" i="17"/>
  <c r="AE15" i="17"/>
  <c r="AC44" i="17"/>
  <c r="AB23" i="17"/>
  <c r="AB44" i="17"/>
  <c r="AV41" i="17"/>
  <c r="AW41" i="17" s="1"/>
  <c r="AB29" i="17"/>
  <c r="AV37" i="17"/>
  <c r="AW37" i="17" s="1"/>
  <c r="AF42" i="17"/>
  <c r="AC20" i="17"/>
  <c r="AV43" i="17"/>
  <c r="AW43" i="17" s="1"/>
  <c r="W43" i="17"/>
  <c r="AE42" i="17"/>
  <c r="AB35" i="17"/>
  <c r="AE28" i="17"/>
  <c r="AE13" i="17"/>
  <c r="AV38" i="17"/>
  <c r="AW38" i="17" s="1"/>
  <c r="AV46" i="17"/>
  <c r="AW46" i="17" s="1"/>
  <c r="X17" i="17"/>
  <c r="X33" i="17"/>
  <c r="AD42" i="17"/>
  <c r="AF34" i="17"/>
  <c r="AD28" i="17"/>
  <c r="AF19" i="17"/>
  <c r="AC12" i="17"/>
  <c r="AR49" i="17"/>
  <c r="AD39" i="17"/>
  <c r="AC25" i="17"/>
  <c r="AB25" i="17"/>
  <c r="AV18" i="17"/>
  <c r="AW18" i="17" s="1"/>
  <c r="AD15" i="17"/>
  <c r="AV20" i="17"/>
  <c r="AW20" i="17" s="1"/>
  <c r="AE20" i="17"/>
  <c r="AV21" i="17"/>
  <c r="AW21" i="17" s="1"/>
  <c r="AF13" i="17"/>
  <c r="AR50" i="17"/>
  <c r="AV39" i="17"/>
  <c r="AW39" i="17" s="1"/>
  <c r="AB33" i="17"/>
  <c r="AB19" i="17"/>
  <c r="AC39" i="17"/>
  <c r="X40" i="17"/>
  <c r="AE32" i="17"/>
  <c r="AF38" i="17"/>
  <c r="AC16" i="17"/>
  <c r="AF29" i="17"/>
  <c r="AD9" i="17"/>
  <c r="AV19" i="17"/>
  <c r="AW19" i="17" s="1"/>
  <c r="AD44" i="17"/>
  <c r="AC23" i="17"/>
  <c r="AB38" i="17"/>
  <c r="AC29" i="17"/>
  <c r="AV25" i="17"/>
  <c r="AW25" i="17" s="1"/>
  <c r="AE36" i="17"/>
  <c r="AB14" i="17"/>
  <c r="AV26" i="17"/>
  <c r="AW26" i="17" s="1"/>
  <c r="AC35" i="17"/>
  <c r="AV27" i="17"/>
  <c r="AW27" i="17" s="1"/>
  <c r="W27" i="17"/>
  <c r="AE34" i="17"/>
  <c r="AB42" i="17"/>
  <c r="AD33" i="17"/>
  <c r="AF25" i="17"/>
  <c r="AD19" i="17"/>
  <c r="AF10" i="17"/>
  <c r="AD25" i="17"/>
  <c r="O8" i="17"/>
  <c r="P8" i="17" s="1"/>
  <c r="AF32" i="17"/>
  <c r="AF18" i="17"/>
  <c r="AC10" i="17"/>
  <c r="AB39" i="17"/>
  <c r="AB10" i="17"/>
  <c r="AC46" i="17"/>
  <c r="AF23" i="17"/>
  <c r="AE38" i="17"/>
  <c r="AE9" i="17"/>
  <c r="AF45" i="17"/>
  <c r="AD38" i="17"/>
  <c r="AD23" i="17"/>
  <c r="AC38" i="17"/>
  <c r="AE29" i="17"/>
  <c r="AD29" i="17"/>
  <c r="AV36" i="17"/>
  <c r="AW36" i="17" s="1"/>
  <c r="AF37" i="17"/>
  <c r="AC14" i="17"/>
  <c r="AV9" i="17"/>
  <c r="AW9" i="17" s="1"/>
  <c r="AB43" i="17"/>
  <c r="AD20" i="17"/>
  <c r="AV10" i="17"/>
  <c r="AW10" i="17" s="1"/>
  <c r="AV42" i="17"/>
  <c r="AW42" i="17" s="1"/>
  <c r="AF28" i="17"/>
  <c r="AV11" i="17"/>
  <c r="AW11" i="17" s="1"/>
  <c r="W11" i="17"/>
  <c r="AB20" i="17"/>
  <c r="AC42" i="17"/>
  <c r="AC28" i="17"/>
  <c r="AE19" i="17"/>
  <c r="AB11" i="17"/>
  <c r="AF41" i="17"/>
  <c r="AC33" i="17"/>
  <c r="AE25" i="17"/>
  <c r="AC19" i="17"/>
  <c r="AE10" i="17"/>
  <c r="AV32" i="17"/>
  <c r="AW32" i="17" s="1"/>
  <c r="AV40" i="17"/>
  <c r="AW40" i="17" s="1"/>
  <c r="X8" i="17"/>
  <c r="X24" i="17"/>
  <c r="X14" i="17"/>
  <c r="W46" i="17"/>
  <c r="X9" i="17"/>
  <c r="X25" i="17"/>
  <c r="X41" i="17"/>
  <c r="X15" i="17"/>
  <c r="X10" i="17"/>
  <c r="X26" i="17"/>
  <c r="X42" i="17"/>
  <c r="W36" i="17"/>
  <c r="X13" i="17"/>
  <c r="X45" i="17"/>
  <c r="W20" i="17"/>
  <c r="W12" i="17"/>
  <c r="W28" i="17"/>
  <c r="W44" i="17"/>
  <c r="X39" i="17"/>
  <c r="W8" i="17"/>
  <c r="W45" i="17"/>
  <c r="X46" i="17"/>
  <c r="X29" i="17"/>
  <c r="X19" i="17"/>
  <c r="W19" i="17"/>
  <c r="X35" i="17"/>
  <c r="W35" i="17"/>
  <c r="W9" i="17"/>
  <c r="X36" i="17"/>
  <c r="W24" i="17"/>
  <c r="W14" i="17"/>
  <c r="W25" i="17"/>
  <c r="AV17" i="17"/>
  <c r="AW17" i="17" s="1"/>
  <c r="AV33" i="17"/>
  <c r="AW33" i="17" s="1"/>
  <c r="X28" i="17"/>
  <c r="W13" i="17"/>
  <c r="AV16" i="17"/>
  <c r="AW16" i="17" s="1"/>
  <c r="W15" i="17"/>
  <c r="W39" i="17"/>
  <c r="X18" i="17"/>
  <c r="W18" i="17"/>
  <c r="X34" i="17"/>
  <c r="W34" i="17"/>
  <c r="AB45" i="17"/>
  <c r="AI45" i="17" s="1"/>
  <c r="AB41" i="17"/>
  <c r="AF35" i="17"/>
  <c r="AE31" i="17"/>
  <c r="AD26" i="17"/>
  <c r="AC22" i="17"/>
  <c r="AB17" i="17"/>
  <c r="AF12" i="17"/>
  <c r="AE45" i="17"/>
  <c r="AE41" i="17"/>
  <c r="AD36" i="17"/>
  <c r="AC32" i="17"/>
  <c r="AB27" i="17"/>
  <c r="AF22" i="17"/>
  <c r="AE18" i="17"/>
  <c r="AD13" i="17"/>
  <c r="AC9" i="17"/>
  <c r="W10" i="17"/>
  <c r="W26" i="17"/>
  <c r="W42" i="17"/>
  <c r="AD45" i="17"/>
  <c r="AD41" i="17"/>
  <c r="AC36" i="17"/>
  <c r="AB32" i="17"/>
  <c r="AF26" i="17"/>
  <c r="AE22" i="17"/>
  <c r="AD17" i="17"/>
  <c r="AC13" i="17"/>
  <c r="AB9" i="17"/>
  <c r="AC45" i="17"/>
  <c r="AC41" i="17"/>
  <c r="AB36" i="17"/>
  <c r="AF31" i="17"/>
  <c r="AE26" i="17"/>
  <c r="AD22" i="17"/>
  <c r="AC17" i="17"/>
  <c r="AB13" i="17"/>
  <c r="AF44" i="17"/>
  <c r="AF39" i="17"/>
  <c r="AE35" i="17"/>
  <c r="AD31" i="17"/>
  <c r="AC26" i="17"/>
  <c r="AB22" i="17"/>
  <c r="AF16" i="17"/>
  <c r="AE12" i="17"/>
  <c r="AE44" i="17"/>
  <c r="AE39" i="17"/>
  <c r="AD35" i="17"/>
  <c r="AC30" i="17"/>
  <c r="AB26" i="17"/>
  <c r="AF21" i="17"/>
  <c r="AE16" i="17"/>
  <c r="AD12" i="17"/>
  <c r="AW15" i="17"/>
  <c r="AW24" i="17"/>
  <c r="AW12" i="17"/>
  <c r="AB12" i="17"/>
  <c r="AE40" i="17"/>
  <c r="AC34" i="17"/>
  <c r="AB31" i="17"/>
  <c r="AF27" i="17"/>
  <c r="AE24" i="17"/>
  <c r="AD21" i="17"/>
  <c r="AC18" i="17"/>
  <c r="AF11" i="17"/>
  <c r="AF46" i="17"/>
  <c r="AE43" i="17"/>
  <c r="AD40" i="17"/>
  <c r="AC37" i="17"/>
  <c r="AB34" i="17"/>
  <c r="AF30" i="17"/>
  <c r="AE27" i="17"/>
  <c r="AD24" i="17"/>
  <c r="AC21" i="17"/>
  <c r="AB18" i="17"/>
  <c r="AF14" i="17"/>
  <c r="AE11" i="17"/>
  <c r="AD8" i="17"/>
  <c r="AF40" i="17"/>
  <c r="AE37" i="17"/>
  <c r="AD34" i="17"/>
  <c r="AC31" i="17"/>
  <c r="AB28" i="17"/>
  <c r="AF24" i="17"/>
  <c r="AE21" i="17"/>
  <c r="AD18" i="17"/>
  <c r="AF8" i="17"/>
  <c r="AD37" i="17"/>
  <c r="AE8" i="17"/>
  <c r="AE46" i="17"/>
  <c r="AD43" i="17"/>
  <c r="AC40" i="17"/>
  <c r="AB37" i="17"/>
  <c r="AF33" i="17"/>
  <c r="AE30" i="17"/>
  <c r="AD27" i="17"/>
  <c r="AC24" i="17"/>
  <c r="AB21" i="17"/>
  <c r="AF17" i="17"/>
  <c r="AE14" i="17"/>
  <c r="AD11" i="17"/>
  <c r="AC8" i="17"/>
  <c r="AC15" i="17"/>
  <c r="AF43" i="17"/>
  <c r="AB15" i="17"/>
  <c r="AD46" i="17"/>
  <c r="AC43" i="17"/>
  <c r="AB40" i="17"/>
  <c r="AF36" i="17"/>
  <c r="AE33" i="17"/>
  <c r="AD30" i="17"/>
  <c r="AC27" i="17"/>
  <c r="AB24" i="17"/>
  <c r="AF20" i="17"/>
  <c r="AE17" i="17"/>
  <c r="AD14" i="17"/>
  <c r="AC11" i="17"/>
  <c r="AH45" i="17" l="1"/>
  <c r="AH8" i="17"/>
  <c r="AT50" i="17"/>
  <c r="AS50" i="17"/>
  <c r="AT49" i="17"/>
  <c r="AS49" i="17"/>
  <c r="AT47" i="17"/>
  <c r="AS47" i="17"/>
  <c r="AU47" i="17" s="1"/>
  <c r="AR47" i="17"/>
  <c r="AN47" i="17"/>
  <c r="H47" i="17" s="1"/>
  <c r="V47" i="17"/>
  <c r="U47" i="17"/>
  <c r="T47" i="17"/>
  <c r="O47" i="17"/>
  <c r="AU46" i="17"/>
  <c r="AN46" i="17"/>
  <c r="H46" i="17" s="1"/>
  <c r="E46" i="17"/>
  <c r="O46" i="17"/>
  <c r="D46" i="17"/>
  <c r="AU45" i="17"/>
  <c r="AN45" i="17"/>
  <c r="H45" i="17" s="1"/>
  <c r="E45" i="17"/>
  <c r="O45" i="17"/>
  <c r="G45" i="17"/>
  <c r="F45" i="17"/>
  <c r="D45" i="17"/>
  <c r="AU44" i="17"/>
  <c r="AN44" i="17"/>
  <c r="H44" i="17" s="1"/>
  <c r="D44" i="17"/>
  <c r="O44" i="17"/>
  <c r="E44" i="17"/>
  <c r="AU43" i="17"/>
  <c r="AN43" i="17"/>
  <c r="H43" i="17" s="1"/>
  <c r="E43" i="17"/>
  <c r="D43" i="17"/>
  <c r="O43" i="17"/>
  <c r="AU42" i="17"/>
  <c r="AN42" i="17"/>
  <c r="H42" i="17" s="1"/>
  <c r="D42" i="17"/>
  <c r="O42" i="17"/>
  <c r="E42" i="17"/>
  <c r="AU41" i="17"/>
  <c r="AN41" i="17"/>
  <c r="H41" i="17" s="1"/>
  <c r="AI41" i="17"/>
  <c r="G41" i="17" s="1"/>
  <c r="O41" i="17"/>
  <c r="E41" i="17"/>
  <c r="D41" i="17"/>
  <c r="AU40" i="17"/>
  <c r="AN40" i="17"/>
  <c r="H40" i="17" s="1"/>
  <c r="E40" i="17"/>
  <c r="D40" i="17"/>
  <c r="O40" i="17"/>
  <c r="AU39" i="17"/>
  <c r="AN39" i="17"/>
  <c r="H39" i="17" s="1"/>
  <c r="E39" i="17"/>
  <c r="D39" i="17"/>
  <c r="O39" i="17"/>
  <c r="AU38" i="17"/>
  <c r="AN38" i="17"/>
  <c r="H38" i="17" s="1"/>
  <c r="E38" i="17"/>
  <c r="D38" i="17"/>
  <c r="O38" i="17"/>
  <c r="AU37" i="17"/>
  <c r="AN37" i="17"/>
  <c r="H37" i="17" s="1"/>
  <c r="E37" i="17"/>
  <c r="D37" i="17"/>
  <c r="O37" i="17"/>
  <c r="AU36" i="17"/>
  <c r="AN36" i="17"/>
  <c r="H36" i="17" s="1"/>
  <c r="D36" i="17"/>
  <c r="O36" i="17"/>
  <c r="E36" i="17"/>
  <c r="AU35" i="17"/>
  <c r="AN35" i="17"/>
  <c r="H35" i="17" s="1"/>
  <c r="E35" i="17"/>
  <c r="D35" i="17"/>
  <c r="O35" i="17"/>
  <c r="AU34" i="17"/>
  <c r="AN34" i="17"/>
  <c r="H34" i="17" s="1"/>
  <c r="E34" i="17"/>
  <c r="D34" i="17"/>
  <c r="O34" i="17"/>
  <c r="AU33" i="17"/>
  <c r="AN33" i="17"/>
  <c r="H33" i="17" s="1"/>
  <c r="E33" i="17"/>
  <c r="D33" i="17"/>
  <c r="O33" i="17"/>
  <c r="AU32" i="17"/>
  <c r="AN32" i="17"/>
  <c r="H32" i="17" s="1"/>
  <c r="E32" i="17"/>
  <c r="D32" i="17"/>
  <c r="O32" i="17"/>
  <c r="AU31" i="17"/>
  <c r="AN31" i="17"/>
  <c r="H31" i="17" s="1"/>
  <c r="E31" i="17"/>
  <c r="D31" i="17"/>
  <c r="O31" i="17"/>
  <c r="AU30" i="17"/>
  <c r="AN30" i="17"/>
  <c r="H30" i="17" s="1"/>
  <c r="E30" i="17"/>
  <c r="D30" i="17"/>
  <c r="O30" i="17"/>
  <c r="AU29" i="17"/>
  <c r="AN29" i="17"/>
  <c r="H29" i="17" s="1"/>
  <c r="E29" i="17"/>
  <c r="D29" i="17"/>
  <c r="O29" i="17"/>
  <c r="AU28" i="17"/>
  <c r="AN28" i="17"/>
  <c r="H28" i="17" s="1"/>
  <c r="D28" i="17"/>
  <c r="O28" i="17"/>
  <c r="E28" i="17"/>
  <c r="AU27" i="17"/>
  <c r="AN27" i="17"/>
  <c r="H27" i="17" s="1"/>
  <c r="E27" i="17"/>
  <c r="D27" i="17"/>
  <c r="O27" i="17"/>
  <c r="AU26" i="17"/>
  <c r="AN26" i="17"/>
  <c r="H26" i="17" s="1"/>
  <c r="E26" i="17"/>
  <c r="D26" i="17"/>
  <c r="AU25" i="17"/>
  <c r="AN25" i="17"/>
  <c r="H25" i="17" s="1"/>
  <c r="O25" i="17"/>
  <c r="E25" i="17"/>
  <c r="D25" i="17"/>
  <c r="AU24" i="17"/>
  <c r="AN24" i="17"/>
  <c r="H24" i="17" s="1"/>
  <c r="E24" i="17"/>
  <c r="O24" i="17"/>
  <c r="D24" i="17"/>
  <c r="AU23" i="17"/>
  <c r="AN23" i="17"/>
  <c r="H23" i="17" s="1"/>
  <c r="E23" i="17"/>
  <c r="O23" i="17"/>
  <c r="D23" i="17"/>
  <c r="AU22" i="17"/>
  <c r="AN22" i="17"/>
  <c r="H22" i="17" s="1"/>
  <c r="E22" i="17"/>
  <c r="D22" i="17"/>
  <c r="O22" i="17"/>
  <c r="AU21" i="17"/>
  <c r="AN21" i="17"/>
  <c r="H21" i="17" s="1"/>
  <c r="E21" i="17"/>
  <c r="O21" i="17"/>
  <c r="D21" i="17"/>
  <c r="AU20" i="17"/>
  <c r="AN20" i="17"/>
  <c r="H20" i="17" s="1"/>
  <c r="D20" i="17"/>
  <c r="O20" i="17"/>
  <c r="E20" i="17"/>
  <c r="AU19" i="17"/>
  <c r="AN19" i="17"/>
  <c r="H19" i="17" s="1"/>
  <c r="E19" i="17"/>
  <c r="D19" i="17"/>
  <c r="O19" i="17"/>
  <c r="AU18" i="17"/>
  <c r="AN18" i="17"/>
  <c r="H18" i="17" s="1"/>
  <c r="E18" i="17"/>
  <c r="D18" i="17"/>
  <c r="AU17" i="17"/>
  <c r="AN17" i="17"/>
  <c r="H17" i="17" s="1"/>
  <c r="E17" i="17"/>
  <c r="O17" i="17"/>
  <c r="D17" i="17"/>
  <c r="AU16" i="17"/>
  <c r="AN16" i="17"/>
  <c r="H16" i="17" s="1"/>
  <c r="O16" i="17"/>
  <c r="P16" i="17" s="1"/>
  <c r="C16" i="17" s="1"/>
  <c r="E16" i="17"/>
  <c r="D16" i="17"/>
  <c r="AU15" i="17"/>
  <c r="AN15" i="17"/>
  <c r="H15" i="17" s="1"/>
  <c r="O15" i="17"/>
  <c r="E15" i="17"/>
  <c r="D15" i="17"/>
  <c r="AU14" i="17"/>
  <c r="AN14" i="17"/>
  <c r="H14" i="17" s="1"/>
  <c r="D14" i="17"/>
  <c r="O14" i="17"/>
  <c r="E14" i="17"/>
  <c r="AU13" i="17"/>
  <c r="AN13" i="17"/>
  <c r="H13" i="17" s="1"/>
  <c r="E13" i="17"/>
  <c r="O13" i="17"/>
  <c r="D13" i="17"/>
  <c r="AU12" i="17"/>
  <c r="AN12" i="17"/>
  <c r="H12" i="17" s="1"/>
  <c r="O12" i="17"/>
  <c r="E12" i="17"/>
  <c r="D12" i="17"/>
  <c r="AU11" i="17"/>
  <c r="AN11" i="17"/>
  <c r="H11" i="17" s="1"/>
  <c r="E11" i="17"/>
  <c r="O11" i="17"/>
  <c r="D11" i="17"/>
  <c r="AU10" i="17"/>
  <c r="AN10" i="17"/>
  <c r="H10" i="17" s="1"/>
  <c r="E10" i="17"/>
  <c r="D10" i="17"/>
  <c r="AU9" i="17"/>
  <c r="AN9" i="17"/>
  <c r="H9" i="17" s="1"/>
  <c r="O9" i="17"/>
  <c r="E9" i="17"/>
  <c r="D9" i="17"/>
  <c r="AU8" i="17"/>
  <c r="AN8" i="17"/>
  <c r="H8" i="17" s="1"/>
  <c r="AI40" i="17"/>
  <c r="G40" i="17" s="1"/>
  <c r="AI38" i="17"/>
  <c r="G38" i="17" s="1"/>
  <c r="AI33" i="17"/>
  <c r="G33" i="17" s="1"/>
  <c r="AI26" i="17"/>
  <c r="G26" i="17" s="1"/>
  <c r="AI19" i="17"/>
  <c r="G19" i="17" s="1"/>
  <c r="AI18" i="17"/>
  <c r="G18" i="17" s="1"/>
  <c r="AI16" i="17"/>
  <c r="G16" i="17" s="1"/>
  <c r="AI11" i="17"/>
  <c r="G11" i="17" s="1"/>
  <c r="E8" i="17"/>
  <c r="D8" i="17"/>
  <c r="C8" i="17"/>
  <c r="P38" i="17" l="1"/>
  <c r="P44" i="17"/>
  <c r="P35" i="17"/>
  <c r="P41" i="17"/>
  <c r="P13" i="17"/>
  <c r="P29" i="17"/>
  <c r="P11" i="17"/>
  <c r="AV47" i="17"/>
  <c r="AW47" i="17" s="1"/>
  <c r="P27" i="17"/>
  <c r="P43" i="17"/>
  <c r="P19" i="17"/>
  <c r="P22" i="17"/>
  <c r="P28" i="17"/>
  <c r="P47" i="17"/>
  <c r="C47" i="17" s="1"/>
  <c r="P25" i="17"/>
  <c r="P20" i="17"/>
  <c r="P42" i="17"/>
  <c r="P36" i="17"/>
  <c r="P30" i="17"/>
  <c r="P40" i="17"/>
  <c r="P21" i="17"/>
  <c r="P37" i="17"/>
  <c r="P34" i="17"/>
  <c r="P12" i="17"/>
  <c r="P31" i="17"/>
  <c r="P32" i="17"/>
  <c r="X47" i="17"/>
  <c r="E47" i="17" s="1"/>
  <c r="W47" i="17"/>
  <c r="D47" i="17" s="1"/>
  <c r="P23" i="17"/>
  <c r="P39" i="17"/>
  <c r="P14" i="17"/>
  <c r="P33" i="17"/>
  <c r="P45" i="17"/>
  <c r="P17" i="17"/>
  <c r="P24" i="17"/>
  <c r="P46" i="17"/>
  <c r="P9" i="17"/>
  <c r="P15" i="17"/>
  <c r="AV49" i="17"/>
  <c r="AW49" i="17" s="1"/>
  <c r="AV50" i="17"/>
  <c r="AW50" i="17" s="1"/>
  <c r="AH10" i="17"/>
  <c r="F10" i="17" s="1"/>
  <c r="AH29" i="17"/>
  <c r="F29" i="17" s="1"/>
  <c r="AH25" i="17"/>
  <c r="F25" i="17" s="1"/>
  <c r="AH41" i="17"/>
  <c r="F41" i="17" s="1"/>
  <c r="AH33" i="17"/>
  <c r="F33" i="17" s="1"/>
  <c r="AH26" i="17"/>
  <c r="F26" i="17" s="1"/>
  <c r="AH19" i="17"/>
  <c r="F19" i="17" s="1"/>
  <c r="AH11" i="17"/>
  <c r="F11" i="17" s="1"/>
  <c r="AU50" i="17"/>
  <c r="AH14" i="17"/>
  <c r="F14" i="17" s="1"/>
  <c r="AI29" i="17"/>
  <c r="G29" i="17" s="1"/>
  <c r="AH40" i="17"/>
  <c r="F40" i="17" s="1"/>
  <c r="AI22" i="17"/>
  <c r="G22" i="17" s="1"/>
  <c r="AU49" i="17"/>
  <c r="AI44" i="17"/>
  <c r="G44" i="17" s="1"/>
  <c r="AI28" i="17"/>
  <c r="G28" i="17" s="1"/>
  <c r="AI12" i="17"/>
  <c r="G12" i="17" s="1"/>
  <c r="AI31" i="17"/>
  <c r="G31" i="17" s="1"/>
  <c r="AH18" i="17"/>
  <c r="F18" i="17" s="1"/>
  <c r="AI15" i="17"/>
  <c r="G15" i="17" s="1"/>
  <c r="AI14" i="17"/>
  <c r="G14" i="17" s="1"/>
  <c r="AI43" i="17"/>
  <c r="G43" i="17" s="1"/>
  <c r="AH32" i="17"/>
  <c r="F32" i="17" s="1"/>
  <c r="AI25" i="17"/>
  <c r="G25" i="17" s="1"/>
  <c r="AI21" i="17"/>
  <c r="G21" i="17" s="1"/>
  <c r="AH35" i="17"/>
  <c r="F35" i="17" s="1"/>
  <c r="AI32" i="17"/>
  <c r="G32" i="17" s="1"/>
  <c r="AI10" i="17"/>
  <c r="G10" i="17" s="1"/>
  <c r="AI39" i="17"/>
  <c r="G39" i="17" s="1"/>
  <c r="AH20" i="17"/>
  <c r="F20" i="17" s="1"/>
  <c r="AH13" i="17"/>
  <c r="F13" i="17" s="1"/>
  <c r="AI13" i="17"/>
  <c r="G13" i="17" s="1"/>
  <c r="AH28" i="17"/>
  <c r="F28" i="17" s="1"/>
  <c r="AI17" i="17"/>
  <c r="G17" i="17" s="1"/>
  <c r="AH9" i="17"/>
  <c r="F9" i="17" s="1"/>
  <c r="AI24" i="17"/>
  <c r="G24" i="17" s="1"/>
  <c r="AI46" i="17"/>
  <c r="G46" i="17" s="1"/>
  <c r="AI35" i="17"/>
  <c r="G35" i="17" s="1"/>
  <c r="AI42" i="17"/>
  <c r="G42" i="17" s="1"/>
  <c r="AI20" i="17"/>
  <c r="G20" i="17" s="1"/>
  <c r="AH16" i="17"/>
  <c r="F16" i="17" s="1"/>
  <c r="AH38" i="17"/>
  <c r="F38" i="17" s="1"/>
  <c r="AI27" i="17"/>
  <c r="G27" i="17" s="1"/>
  <c r="AD47" i="17"/>
  <c r="AI9" i="17"/>
  <c r="G9" i="17" s="1"/>
  <c r="AI37" i="17"/>
  <c r="G37" i="17" s="1"/>
  <c r="AI30" i="17"/>
  <c r="G30" i="17" s="1"/>
  <c r="AH46" i="17"/>
  <c r="F46" i="17" s="1"/>
  <c r="AI34" i="17"/>
  <c r="G34" i="17" s="1"/>
  <c r="AH24" i="17"/>
  <c r="F24" i="17" s="1"/>
  <c r="AG47" i="17"/>
  <c r="AI23" i="17"/>
  <c r="G23" i="17" s="1"/>
  <c r="O10" i="17"/>
  <c r="O18" i="17"/>
  <c r="F8" i="17"/>
  <c r="O26" i="17"/>
  <c r="C31" i="17" l="1"/>
  <c r="C37" i="17"/>
  <c r="C17" i="17"/>
  <c r="C43" i="17"/>
  <c r="C27" i="17"/>
  <c r="C20" i="17"/>
  <c r="C11" i="17"/>
  <c r="C14" i="17"/>
  <c r="C25" i="17"/>
  <c r="C39" i="17"/>
  <c r="C40" i="17"/>
  <c r="C30" i="17"/>
  <c r="C35" i="17"/>
  <c r="C42" i="17"/>
  <c r="C21" i="17"/>
  <c r="C13" i="17"/>
  <c r="C23" i="17"/>
  <c r="C28" i="17"/>
  <c r="P26" i="17"/>
  <c r="C46" i="17"/>
  <c r="P18" i="17"/>
  <c r="P10" i="17"/>
  <c r="C24" i="17"/>
  <c r="C19" i="17"/>
  <c r="C38" i="17"/>
  <c r="C45" i="17"/>
  <c r="C12" i="17"/>
  <c r="C33" i="17"/>
  <c r="C34" i="17"/>
  <c r="C29" i="17"/>
  <c r="C15" i="17"/>
  <c r="C9" i="17"/>
  <c r="C41" i="17"/>
  <c r="C22" i="17"/>
  <c r="C32" i="17"/>
  <c r="C36" i="17"/>
  <c r="C44" i="17"/>
  <c r="AH27" i="17"/>
  <c r="F27" i="17" s="1"/>
  <c r="AH37" i="17"/>
  <c r="F37" i="17" s="1"/>
  <c r="AH21" i="17"/>
  <c r="F21" i="17" s="1"/>
  <c r="AB47" i="17"/>
  <c r="AI47" i="17" s="1"/>
  <c r="G47" i="17" s="1"/>
  <c r="G8" i="17"/>
  <c r="AH30" i="17"/>
  <c r="F30" i="17" s="1"/>
  <c r="AC47" i="17"/>
  <c r="AH43" i="17"/>
  <c r="F43" i="17" s="1"/>
  <c r="AH39" i="17"/>
  <c r="F39" i="17" s="1"/>
  <c r="AH15" i="17"/>
  <c r="F15" i="17" s="1"/>
  <c r="AH31" i="17"/>
  <c r="F31" i="17" s="1"/>
  <c r="AH17" i="17"/>
  <c r="F17" i="17" s="1"/>
  <c r="AH23" i="17"/>
  <c r="F23" i="17" s="1"/>
  <c r="AI36" i="17"/>
  <c r="G36" i="17" s="1"/>
  <c r="AH36" i="17"/>
  <c r="F36" i="17" s="1"/>
  <c r="AE47" i="17"/>
  <c r="AH42" i="17"/>
  <c r="F42" i="17" s="1"/>
  <c r="AH12" i="17"/>
  <c r="F12" i="17" s="1"/>
  <c r="AH44" i="17"/>
  <c r="F44" i="17" s="1"/>
  <c r="AF47" i="17"/>
  <c r="AH22" i="17"/>
  <c r="F22" i="17" s="1"/>
  <c r="AH34" i="17"/>
  <c r="F34" i="17" s="1"/>
  <c r="C10" i="17" l="1"/>
  <c r="C18" i="17"/>
  <c r="C26" i="17"/>
  <c r="AH47" i="17"/>
  <c r="F47"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<sst xmlns="http://schemas.openxmlformats.org/spreadsheetml/2006/main" count="942" uniqueCount="243">
  <si>
    <t>令和２年兵庫県産業連関表</t>
    <rPh sb="0" eb="2">
      <t>レイワ</t>
    </rPh>
    <rPh sb="3" eb="4">
      <t>ネン</t>
    </rPh>
    <rPh sb="4" eb="7">
      <t>ヒョウゴケン</t>
    </rPh>
    <rPh sb="7" eb="9">
      <t>サンギョウ</t>
    </rPh>
    <rPh sb="9" eb="12">
      <t>レンカンヒョウ</t>
    </rPh>
    <phoneticPr fontId="3"/>
  </si>
  <si>
    <t>水道</t>
  </si>
  <si>
    <t>廃棄物処理</t>
  </si>
  <si>
    <t>他に分類されない会員制団体</t>
    <rPh sb="0" eb="1">
      <t>ホカ</t>
    </rPh>
    <rPh sb="2" eb="4">
      <t>ブンルイ</t>
    </rPh>
    <rPh sb="8" eb="11">
      <t>カイインセイ</t>
    </rPh>
    <rPh sb="11" eb="13">
      <t>ダンタイ</t>
    </rPh>
    <phoneticPr fontId="5"/>
  </si>
  <si>
    <t>事務用品</t>
    <rPh sb="0" eb="2">
      <t>ジム</t>
    </rPh>
    <rPh sb="2" eb="4">
      <t>ヨウヒン</t>
    </rPh>
    <phoneticPr fontId="5"/>
  </si>
  <si>
    <t>分類不明</t>
    <rPh sb="0" eb="2">
      <t>ブンルイ</t>
    </rPh>
    <rPh sb="2" eb="4">
      <t>フメイ</t>
    </rPh>
    <phoneticPr fontId="5"/>
  </si>
  <si>
    <t>内生部門計</t>
  </si>
  <si>
    <t>家計外消費支出（列）</t>
  </si>
  <si>
    <t>一般政府消費支出</t>
  </si>
  <si>
    <t>県内総固定資本形成（公的）</t>
    <rPh sb="0" eb="1">
      <t>ケン</t>
    </rPh>
    <phoneticPr fontId="6"/>
  </si>
  <si>
    <t>県内総固定資本形成（民間）</t>
    <rPh sb="0" eb="1">
      <t>ケン</t>
    </rPh>
    <phoneticPr fontId="6"/>
  </si>
  <si>
    <t>在庫純増</t>
  </si>
  <si>
    <t>県内最終需要計</t>
    <rPh sb="0" eb="1">
      <t>ケン</t>
    </rPh>
    <phoneticPr fontId="6"/>
  </si>
  <si>
    <t>県内需要合計</t>
    <rPh sb="0" eb="1">
      <t>ケン</t>
    </rPh>
    <phoneticPr fontId="6"/>
  </si>
  <si>
    <t>輸出</t>
  </si>
  <si>
    <t>輸出計</t>
    <rPh sb="0" eb="2">
      <t>ユシュツ</t>
    </rPh>
    <rPh sb="2" eb="3">
      <t>ケイ</t>
    </rPh>
    <phoneticPr fontId="5"/>
  </si>
  <si>
    <t>移出</t>
    <rPh sb="0" eb="2">
      <t>イシュツ</t>
    </rPh>
    <phoneticPr fontId="6"/>
  </si>
  <si>
    <t>移輸出計</t>
    <rPh sb="0" eb="1">
      <t>イ</t>
    </rPh>
    <rPh sb="1" eb="3">
      <t>ユシュツ</t>
    </rPh>
    <rPh sb="3" eb="4">
      <t>ケイ</t>
    </rPh>
    <phoneticPr fontId="6"/>
  </si>
  <si>
    <t>最終需要計</t>
  </si>
  <si>
    <t>需要合計</t>
  </si>
  <si>
    <t>（控除）輸入</t>
  </si>
  <si>
    <t>（控除）関税</t>
  </si>
  <si>
    <t>（控除）輸入品商品税</t>
  </si>
  <si>
    <t>（控除）輸入計</t>
  </si>
  <si>
    <t>（控除）移入</t>
    <rPh sb="1" eb="3">
      <t>コウジョ</t>
    </rPh>
    <rPh sb="4" eb="6">
      <t>イニュウ</t>
    </rPh>
    <phoneticPr fontId="6"/>
  </si>
  <si>
    <t>（控除）移輸入計</t>
    <rPh sb="1" eb="3">
      <t>コウジョ</t>
    </rPh>
    <rPh sb="4" eb="5">
      <t>イ</t>
    </rPh>
    <rPh sb="5" eb="7">
      <t>ユニュウ</t>
    </rPh>
    <rPh sb="7" eb="8">
      <t>ケイ</t>
    </rPh>
    <phoneticPr fontId="6"/>
  </si>
  <si>
    <t>最終需要部門計</t>
    <rPh sb="4" eb="6">
      <t>ブモン</t>
    </rPh>
    <phoneticPr fontId="6"/>
  </si>
  <si>
    <t>県内生産額</t>
    <rPh sb="0" eb="1">
      <t>ケン</t>
    </rPh>
    <phoneticPr fontId="6"/>
  </si>
  <si>
    <t>家計外消費支出（行）</t>
  </si>
  <si>
    <t>営業余剰</t>
  </si>
  <si>
    <t>資本減耗引当</t>
  </si>
  <si>
    <t>間接税（関税・輸入品商品税を除く。）</t>
    <rPh sb="7" eb="9">
      <t>ユニュウ</t>
    </rPh>
    <rPh sb="9" eb="10">
      <t>ヒン</t>
    </rPh>
    <rPh sb="10" eb="12">
      <t>ショウヒン</t>
    </rPh>
    <rPh sb="12" eb="13">
      <t>ゼイ</t>
    </rPh>
    <phoneticPr fontId="7"/>
  </si>
  <si>
    <t>（控除）経常補助金</t>
  </si>
  <si>
    <t>粗付加価値部門計</t>
  </si>
  <si>
    <t>県内生産額</t>
    <rPh sb="0" eb="1">
      <t>ケン</t>
    </rPh>
    <phoneticPr fontId="8"/>
  </si>
  <si>
    <t>列和</t>
    <rPh sb="0" eb="1">
      <t>レツ</t>
    </rPh>
    <rPh sb="1" eb="2">
      <t>ワ</t>
    </rPh>
    <phoneticPr fontId="3"/>
  </si>
  <si>
    <t>影響力係数</t>
    <rPh sb="0" eb="3">
      <t>エイキョウリョク</t>
    </rPh>
    <rPh sb="3" eb="5">
      <t>ケイスウ</t>
    </rPh>
    <phoneticPr fontId="8"/>
  </si>
  <si>
    <t>行和</t>
    <rPh sb="0" eb="1">
      <t>ギョウ</t>
    </rPh>
    <rPh sb="1" eb="2">
      <t>ワ</t>
    </rPh>
    <phoneticPr fontId="3"/>
  </si>
  <si>
    <t>感応度係数</t>
    <rPh sb="0" eb="3">
      <t>カンノウド</t>
    </rPh>
    <rPh sb="3" eb="5">
      <t>ケイスウ</t>
    </rPh>
    <phoneticPr fontId="6"/>
  </si>
  <si>
    <t>合計</t>
    <rPh sb="0" eb="2">
      <t>ゴウケイ</t>
    </rPh>
    <phoneticPr fontId="3"/>
  </si>
  <si>
    <t>(百万円)</t>
    <rPh sb="1" eb="2">
      <t>ヒャク</t>
    </rPh>
    <rPh sb="2" eb="4">
      <t>マンエン</t>
    </rPh>
    <phoneticPr fontId="3"/>
  </si>
  <si>
    <t>A</t>
  </si>
  <si>
    <t>B</t>
  </si>
  <si>
    <t>（就業地ベース）</t>
    <rPh sb="1" eb="3">
      <t>シュウギョウ</t>
    </rPh>
    <rPh sb="3" eb="4">
      <t>チ</t>
    </rPh>
    <phoneticPr fontId="3"/>
  </si>
  <si>
    <t>（人／百万円）</t>
    <rPh sb="1" eb="2">
      <t>ニン</t>
    </rPh>
    <rPh sb="3" eb="4">
      <t>ヒャク</t>
    </rPh>
    <rPh sb="4" eb="6">
      <t>マンエン</t>
    </rPh>
    <phoneticPr fontId="3"/>
  </si>
  <si>
    <t>就業者数</t>
    <rPh sb="0" eb="3">
      <t>シュウギョウシャ</t>
    </rPh>
    <rPh sb="3" eb="4">
      <t>スウ</t>
    </rPh>
    <phoneticPr fontId="2"/>
  </si>
  <si>
    <t>雇用者数</t>
    <rPh sb="0" eb="3">
      <t>コヨウシャ</t>
    </rPh>
    <rPh sb="3" eb="4">
      <t>スウ</t>
    </rPh>
    <phoneticPr fontId="2"/>
  </si>
  <si>
    <t>県内生産額</t>
    <rPh sb="0" eb="2">
      <t>ケンナイ</t>
    </rPh>
    <rPh sb="2" eb="5">
      <t>セイサンガク</t>
    </rPh>
    <phoneticPr fontId="2"/>
  </si>
  <si>
    <t>就業係数</t>
    <rPh sb="0" eb="2">
      <t>シュウギョウ</t>
    </rPh>
    <rPh sb="2" eb="4">
      <t>ケイスウ</t>
    </rPh>
    <phoneticPr fontId="2"/>
  </si>
  <si>
    <t>雇用係数</t>
    <rPh sb="0" eb="2">
      <t>コヨウ</t>
    </rPh>
    <rPh sb="2" eb="4">
      <t>ケイスウ</t>
    </rPh>
    <phoneticPr fontId="2"/>
  </si>
  <si>
    <t>C</t>
  </si>
  <si>
    <t>D=A/C</t>
  </si>
  <si>
    <t>E=B/C</t>
  </si>
  <si>
    <t>第９表　雇用表（付帯表）</t>
    <rPh sb="0" eb="1">
      <t>ダイ</t>
    </rPh>
    <rPh sb="2" eb="3">
      <t>ヒョウ</t>
    </rPh>
    <rPh sb="4" eb="6">
      <t>コヨウ</t>
    </rPh>
    <rPh sb="6" eb="7">
      <t>ヒョウ</t>
    </rPh>
    <rPh sb="8" eb="10">
      <t>フタイ</t>
    </rPh>
    <rPh sb="10" eb="11">
      <t>ヒョウ</t>
    </rPh>
    <phoneticPr fontId="3"/>
  </si>
  <si>
    <t>従業者総数</t>
    <rPh sb="0" eb="3">
      <t>ジュウギョウシャ</t>
    </rPh>
    <rPh sb="3" eb="5">
      <t>ソウスウ</t>
    </rPh>
    <phoneticPr fontId="3"/>
  </si>
  <si>
    <t>個人業主</t>
    <rPh sb="0" eb="2">
      <t>コジン</t>
    </rPh>
    <rPh sb="2" eb="4">
      <t>ギョウシュ</t>
    </rPh>
    <phoneticPr fontId="3"/>
  </si>
  <si>
    <t>家族従業者</t>
    <rPh sb="0" eb="2">
      <t>カゾク</t>
    </rPh>
    <rPh sb="2" eb="5">
      <t>ジュウギョウシャ</t>
    </rPh>
    <phoneticPr fontId="3"/>
  </si>
  <si>
    <t>有給役員</t>
    <rPh sb="0" eb="2">
      <t>ユウキュウ</t>
    </rPh>
    <rPh sb="2" eb="4">
      <t>ヤクイン</t>
    </rPh>
    <phoneticPr fontId="3"/>
  </si>
  <si>
    <t>雇用者</t>
    <rPh sb="0" eb="3">
      <t>コヨウシャ</t>
    </rPh>
    <phoneticPr fontId="3"/>
  </si>
  <si>
    <t>常用雇用者</t>
    <rPh sb="0" eb="2">
      <t>ジョウヨウ</t>
    </rPh>
    <rPh sb="2" eb="5">
      <t>コヨウシャ</t>
    </rPh>
    <phoneticPr fontId="3"/>
  </si>
  <si>
    <t>臨時雇用者</t>
    <rPh sb="0" eb="2">
      <t>リンジ</t>
    </rPh>
    <rPh sb="2" eb="5">
      <t>コヨウシャ</t>
    </rPh>
    <phoneticPr fontId="3"/>
  </si>
  <si>
    <t>有給役員
・雇用者</t>
    <rPh sb="0" eb="2">
      <t>ユウキュウ</t>
    </rPh>
    <rPh sb="2" eb="4">
      <t>ヤクイン</t>
    </rPh>
    <phoneticPr fontId="3"/>
  </si>
  <si>
    <t>正社員
・正職員</t>
    <rPh sb="0" eb="3">
      <t>セイシャイン</t>
    </rPh>
    <rPh sb="5" eb="8">
      <t>セイショクイン</t>
    </rPh>
    <phoneticPr fontId="3"/>
  </si>
  <si>
    <t>正社員
・正職員以外</t>
    <rPh sb="0" eb="3">
      <t>セイシャイン</t>
    </rPh>
    <rPh sb="5" eb="8">
      <t>セイショクイン</t>
    </rPh>
    <rPh sb="8" eb="10">
      <t>イガイ</t>
    </rPh>
    <phoneticPr fontId="3"/>
  </si>
  <si>
    <t>その他の製造工業製品</t>
  </si>
  <si>
    <t>商業</t>
  </si>
  <si>
    <t>金融・保険</t>
  </si>
  <si>
    <t>公務</t>
  </si>
  <si>
    <t>民間消費支出</t>
  </si>
  <si>
    <t>雇用者所得</t>
  </si>
  <si>
    <t>はん用機械</t>
    <rPh sb="2" eb="3">
      <t>ヨウ</t>
    </rPh>
    <rPh sb="3" eb="5">
      <t>キカイ</t>
    </rPh>
    <phoneticPr fontId="5"/>
  </si>
  <si>
    <t>生産用機械</t>
    <rPh sb="0" eb="2">
      <t>セイサン</t>
    </rPh>
    <rPh sb="2" eb="3">
      <t>ヨウ</t>
    </rPh>
    <rPh sb="3" eb="5">
      <t>キカイ</t>
    </rPh>
    <phoneticPr fontId="5"/>
  </si>
  <si>
    <t>業務用機械</t>
    <rPh sb="0" eb="2">
      <t>ギョウム</t>
    </rPh>
    <rPh sb="2" eb="3">
      <t>ヨウ</t>
    </rPh>
    <rPh sb="3" eb="5">
      <t>キカイ</t>
    </rPh>
    <phoneticPr fontId="5"/>
  </si>
  <si>
    <t>農業</t>
  </si>
  <si>
    <t>林業</t>
    <rPh sb="0" eb="2">
      <t>リンギョウ</t>
    </rPh>
    <phoneticPr fontId="5"/>
  </si>
  <si>
    <t>漁業</t>
    <rPh sb="0" eb="2">
      <t>ギョギョウ</t>
    </rPh>
    <phoneticPr fontId="5"/>
  </si>
  <si>
    <t>鉱業</t>
    <rPh sb="0" eb="2">
      <t>コウギョウ</t>
    </rPh>
    <phoneticPr fontId="5"/>
  </si>
  <si>
    <t>飲食料品</t>
    <rPh sb="0" eb="2">
      <t>インショク</t>
    </rPh>
    <phoneticPr fontId="5"/>
  </si>
  <si>
    <t>繊維製品</t>
  </si>
  <si>
    <t>パルプ・紙・木製品</t>
  </si>
  <si>
    <t>化学製品</t>
  </si>
  <si>
    <t>石油・石炭製品</t>
  </si>
  <si>
    <t>プラスチック・ゴム製品</t>
    <rPh sb="9" eb="11">
      <t>セイヒン</t>
    </rPh>
    <phoneticPr fontId="5"/>
  </si>
  <si>
    <t>窯業・土石製品</t>
  </si>
  <si>
    <t>鉄鋼</t>
  </si>
  <si>
    <t>非鉄金属</t>
  </si>
  <si>
    <t>金属製品</t>
  </si>
  <si>
    <t>電子部品</t>
    <rPh sb="0" eb="2">
      <t>デンシ</t>
    </rPh>
    <rPh sb="2" eb="4">
      <t>ブヒン</t>
    </rPh>
    <phoneticPr fontId="5"/>
  </si>
  <si>
    <t>電気機械</t>
  </si>
  <si>
    <t>情報通信機器</t>
    <rPh sb="0" eb="2">
      <t>ジョウホウ</t>
    </rPh>
    <rPh sb="2" eb="4">
      <t>ツウシン</t>
    </rPh>
    <rPh sb="4" eb="6">
      <t>キキ</t>
    </rPh>
    <phoneticPr fontId="5"/>
  </si>
  <si>
    <t>輸送機械</t>
  </si>
  <si>
    <t>建設</t>
  </si>
  <si>
    <t>電気・ガス・熱供給</t>
    <rPh sb="0" eb="2">
      <t>デンキ</t>
    </rPh>
    <phoneticPr fontId="6"/>
  </si>
  <si>
    <t>不動産</t>
  </si>
  <si>
    <t>運輸・郵便</t>
    <rPh sb="3" eb="5">
      <t>ユウビン</t>
    </rPh>
    <phoneticPr fontId="6"/>
  </si>
  <si>
    <t>情報通信</t>
    <rPh sb="0" eb="2">
      <t>ジョウホウ</t>
    </rPh>
    <rPh sb="2" eb="4">
      <t>ツウシン</t>
    </rPh>
    <phoneticPr fontId="5"/>
  </si>
  <si>
    <t>教育・研究</t>
  </si>
  <si>
    <t>医療・福祉</t>
    <rPh sb="0" eb="2">
      <t>イリョウ</t>
    </rPh>
    <rPh sb="3" eb="5">
      <t>フクシ</t>
    </rPh>
    <phoneticPr fontId="5"/>
  </si>
  <si>
    <t>対事業所サービス</t>
  </si>
  <si>
    <t>対個人サービス</t>
    <rPh sb="0" eb="1">
      <t>タイ</t>
    </rPh>
    <rPh sb="1" eb="3">
      <t>コジン</t>
    </rPh>
    <phoneticPr fontId="6"/>
  </si>
  <si>
    <t>統合大分類（39部門）</t>
    <rPh sb="2" eb="3">
      <t>ダイ</t>
    </rPh>
    <phoneticPr fontId="3"/>
  </si>
  <si>
    <t>取引基本表（生産者価格表）</t>
    <rPh sb="0" eb="2">
      <t>トリヒキ</t>
    </rPh>
    <rPh sb="2" eb="5">
      <t>キホンヒョウ</t>
    </rPh>
    <rPh sb="6" eb="9">
      <t>セイサンシャ</t>
    </rPh>
    <rPh sb="9" eb="12">
      <t>カカクヒョウ</t>
    </rPh>
    <phoneticPr fontId="3"/>
  </si>
  <si>
    <r>
      <t>逆行列係数表　[I-(I-M)A]</t>
    </r>
    <r>
      <rPr>
        <vertAlign val="superscript"/>
        <sz val="10"/>
        <color theme="1"/>
        <rFont val="ＭＳ Ｐゴシック"/>
        <family val="3"/>
        <charset val="128"/>
        <scheme val="minor"/>
      </rPr>
      <t>-1</t>
    </r>
    <r>
      <rPr>
        <sz val="10"/>
        <color theme="1"/>
        <rFont val="ＭＳ Ｐゴシック"/>
        <family val="3"/>
        <charset val="128"/>
        <scheme val="minor"/>
      </rPr>
      <t>型</t>
    </r>
    <rPh sb="0" eb="3">
      <t>ギャクギョウレツ</t>
    </rPh>
    <rPh sb="3" eb="5">
      <t>ケイスウ</t>
    </rPh>
    <rPh sb="5" eb="6">
      <t>ヒョウ</t>
    </rPh>
    <rPh sb="19" eb="20">
      <t>ガタ</t>
    </rPh>
    <phoneticPr fontId="3"/>
  </si>
  <si>
    <t>投入係数表</t>
  </si>
  <si>
    <t>投入係数表</t>
    <rPh sb="0" eb="2">
      <t>トウニュウ</t>
    </rPh>
    <rPh sb="2" eb="4">
      <t>ケイスウ</t>
    </rPh>
    <rPh sb="4" eb="5">
      <t>ヒョウ</t>
    </rPh>
    <phoneticPr fontId="3"/>
  </si>
  <si>
    <t>説明</t>
  </si>
  <si>
    <t>備考</t>
  </si>
  <si>
    <t>データ入力</t>
    <rPh sb="3" eb="5">
      <t>ニュウリョク</t>
    </rPh>
    <phoneticPr fontId="12"/>
  </si>
  <si>
    <t>逆行列係数表</t>
  </si>
  <si>
    <t xml:space="preserve"> </t>
    <phoneticPr fontId="12"/>
  </si>
  <si>
    <t xml:space="preserve">  波及効果（誘発効果）は、直接効果と間接波及効果（第１次、第２次……）に分けられる。</t>
    <phoneticPr fontId="12"/>
  </si>
  <si>
    <t>このうち「生産誘発効果」には、原材料消費による誘発効果と雇用者所得（賃金・給与等）など家計を通じて消費支出される最終需要の増加による誘発効果などがある。</t>
    <phoneticPr fontId="12"/>
  </si>
  <si>
    <t>　生産波及効果には、「生産誘発効果」と「粗付加価値誘発効果」とがある。</t>
    <phoneticPr fontId="12"/>
  </si>
  <si>
    <t>測定の道具として、「投入係数」と「逆行列係数」を使用する。</t>
    <phoneticPr fontId="12"/>
  </si>
  <si>
    <t>生産波及効果分析では、産業間の因果連鎖に起因する生産波及効果のメカニズムを基に、最終的に各産業部門において誘発される生産額を測定する。</t>
    <phoneticPr fontId="12"/>
  </si>
  <si>
    <t xml:space="preserve">  ある産業部門の生産物に対する最終需要（投資・消費・移輸出）の変化が、直接・間接のルートを通じて、他の産業部門の生産に影響を及ぼしていくことを「生産波及効果」という。</t>
    <phoneticPr fontId="12"/>
  </si>
  <si>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12"/>
  </si>
  <si>
    <t>産業連関分析上の留意点</t>
    <rPh sb="0" eb="2">
      <t>サンギョウ</t>
    </rPh>
    <rPh sb="2" eb="4">
      <t>レンカン</t>
    </rPh>
    <phoneticPr fontId="12"/>
  </si>
  <si>
    <t>(1) 「生産波及効果」とは</t>
    <phoneticPr fontId="12"/>
  </si>
  <si>
    <t>例えば、ある産業で100億円の生産があった場合、直接効果は100億円の生産そのものであり、間接波及効果は100億円の生産活動に伴う原材料消費や民間消費支出による誘発効果である。</t>
    <phoneticPr fontId="12"/>
  </si>
  <si>
    <t>(2) 分析の基本的仮定</t>
    <rPh sb="4" eb="6">
      <t>ブンセキ</t>
    </rPh>
    <phoneticPr fontId="12"/>
  </si>
  <si>
    <t>①</t>
    <phoneticPr fontId="3"/>
  </si>
  <si>
    <t>令和２年の産業構造において分析しており、「投入係数」「逆行列係数」を一定と仮定している。</t>
  </si>
  <si>
    <t>②</t>
    <phoneticPr fontId="3"/>
  </si>
  <si>
    <t>価格は令和２年価格である。</t>
  </si>
  <si>
    <t>③</t>
    <phoneticPr fontId="3"/>
  </si>
  <si>
    <t>企業に過剰在庫が存在せず、需要に対しては、常に生産を行って供給する。</t>
    <phoneticPr fontId="3"/>
  </si>
  <si>
    <t>④</t>
    <phoneticPr fontId="3"/>
  </si>
  <si>
    <t>企業の生産能力に限界がなく、あらゆる需要にこたえられる。</t>
    <phoneticPr fontId="3"/>
  </si>
  <si>
    <t>⑤</t>
    <phoneticPr fontId="3"/>
  </si>
  <si>
    <t>一つの生産物は、ただ一つの生産部門（産業）から供給される。</t>
    <phoneticPr fontId="3"/>
  </si>
  <si>
    <t>⑥</t>
    <phoneticPr fontId="3"/>
  </si>
  <si>
    <t>原材料等の投入量は、その部門の生産量に比例する。</t>
    <phoneticPr fontId="3"/>
  </si>
  <si>
    <t>⑦</t>
    <phoneticPr fontId="3"/>
  </si>
  <si>
    <t>各部門が生産活動を個別に行った効果の和は、それら部門が同時に行ったときの総効果に等しい。</t>
    <phoneticPr fontId="12"/>
  </si>
  <si>
    <t>⑧</t>
    <phoneticPr fontId="3"/>
  </si>
  <si>
    <t>生産波及効果が達成される期間は、不明である。</t>
    <phoneticPr fontId="3"/>
  </si>
  <si>
    <t>(3) 分析の前提条件</t>
    <rPh sb="4" eb="6">
      <t>ブンセキ</t>
    </rPh>
    <phoneticPr fontId="12"/>
  </si>
  <si>
    <t>本事例では、各産業部門の平均的な投入構造によることとする。例えば、建設業であれば「建設部門」を１部門とする「投入係数」を用いて推計する。</t>
    <rPh sb="6" eb="7">
      <t>カク</t>
    </rPh>
    <rPh sb="7" eb="9">
      <t>サンギョウ</t>
    </rPh>
    <rPh sb="9" eb="11">
      <t>ブモン</t>
    </rPh>
    <rPh sb="29" eb="30">
      <t>タト</t>
    </rPh>
    <rPh sb="33" eb="35">
      <t>ケンセツ</t>
    </rPh>
    <rPh sb="35" eb="36">
      <t>ギョウ</t>
    </rPh>
    <phoneticPr fontId="12"/>
  </si>
  <si>
    <t>就業者数は、生産額に比例して増加することとする。</t>
    <phoneticPr fontId="12"/>
  </si>
  <si>
    <t>粗付加価値については、雇用者報酬の一定割合が、最終需要（消費）にまわるものとする。</t>
    <rPh sb="14" eb="16">
      <t>ホウシュウ</t>
    </rPh>
    <phoneticPr fontId="12"/>
  </si>
  <si>
    <t>これを所得の消費への転換と呼び、その一定割合を「消費への転換比率」という。</t>
    <phoneticPr fontId="12"/>
  </si>
  <si>
    <t>(注)</t>
    <phoneticPr fontId="3"/>
  </si>
  <si>
    <t>雇用者報酬の消費への転換比率は、一般的に使われる「平均消費性向」（資料：総務省「家計調査」）を用いた。</t>
    <rPh sb="3" eb="5">
      <t>ホウシュウ</t>
    </rPh>
    <rPh sb="33" eb="35">
      <t>シリョウ</t>
    </rPh>
    <rPh sb="36" eb="39">
      <t>ソウムショウ</t>
    </rPh>
    <rPh sb="40" eb="42">
      <t>カケイ</t>
    </rPh>
    <rPh sb="42" eb="44">
      <t>チョウサ</t>
    </rPh>
    <phoneticPr fontId="12"/>
  </si>
  <si>
    <t>(4) その他</t>
    <phoneticPr fontId="3"/>
  </si>
  <si>
    <t>生産波及効果分析では、新しく生み出された雇用者所得が、新たに消費需要の増加となって再び生産を誘発する過程を対象にした。</t>
    <phoneticPr fontId="3"/>
  </si>
  <si>
    <t>計算上は次々に効果が波及していき、誘発される生産額が０になるまで分析は可能である。</t>
    <phoneticPr fontId="3"/>
  </si>
  <si>
    <t>実際には、生産波及過程で、「波及の中断」やタイム・ラグの問題などもあると考えられるが、分析の対象を、第２次間接波及効果までに限定した。</t>
    <phoneticPr fontId="12"/>
  </si>
  <si>
    <t>雇用者報酬の外に営業余剰なども、一部、消費や投資に向って新たな需要を喚起する。</t>
    <phoneticPr fontId="3"/>
  </si>
  <si>
    <t>その転換比率となる指標に資料上の制約があり、比率が明確か、推定可能な特別の場合を除き、あまり計算されないため、計測の対象外とした。</t>
    <phoneticPr fontId="3"/>
  </si>
  <si>
    <t>波及効果の測定には、39部門表（令和２年表）を用い、最終需要増加に伴う原材料による波及効果、付加価値による波及効果の２段階に分けて行う。</t>
    <rPh sb="16" eb="18">
      <t>レイワ</t>
    </rPh>
    <rPh sb="26" eb="28">
      <t>サイシュウ</t>
    </rPh>
    <rPh sb="28" eb="30">
      <t>ジュヨウ</t>
    </rPh>
    <rPh sb="30" eb="32">
      <t>ゾウカ</t>
    </rPh>
    <rPh sb="33" eb="34">
      <t>トモナ</t>
    </rPh>
    <phoneticPr fontId="12"/>
  </si>
  <si>
    <t>各種係数表</t>
  </si>
  <si>
    <t>※取引基本表より</t>
  </si>
  <si>
    <t>(単位：百万円）</t>
    <rPh sb="1" eb="3">
      <t>タンイ</t>
    </rPh>
    <rPh sb="4" eb="5">
      <t>ヒャク</t>
    </rPh>
    <rPh sb="5" eb="7">
      <t>マンエン</t>
    </rPh>
    <phoneticPr fontId="12"/>
  </si>
  <si>
    <t>（百万円）</t>
  </si>
  <si>
    <t>　</t>
    <phoneticPr fontId="12"/>
  </si>
  <si>
    <t>　</t>
  </si>
  <si>
    <t>統合大分類（39部門）</t>
    <rPh sb="2" eb="3">
      <t>ダイ</t>
    </rPh>
    <phoneticPr fontId="12"/>
  </si>
  <si>
    <t>県内自給率</t>
    <rPh sb="0" eb="1">
      <t>ケン</t>
    </rPh>
    <phoneticPr fontId="12"/>
  </si>
  <si>
    <t>就業係数</t>
    <phoneticPr fontId="12"/>
  </si>
  <si>
    <t>雇用係数</t>
    <phoneticPr fontId="12"/>
  </si>
  <si>
    <t>粗付加価値率</t>
  </si>
  <si>
    <t>雇用者所得率</t>
  </si>
  <si>
    <t>民間消費支出構成比</t>
  </si>
  <si>
    <t>県内需要合計</t>
    <rPh sb="0" eb="1">
      <t>ケン</t>
    </rPh>
    <phoneticPr fontId="12"/>
  </si>
  <si>
    <t>移輸入計</t>
  </si>
  <si>
    <t>移輸入率</t>
  </si>
  <si>
    <t>県内生産額</t>
    <rPh sb="0" eb="1">
      <t>ケン</t>
    </rPh>
    <phoneticPr fontId="12"/>
  </si>
  <si>
    <t>間接税(除関税)</t>
  </si>
  <si>
    <t>粗付加価値率</t>
    <rPh sb="0" eb="3">
      <t>ソフカ</t>
    </rPh>
    <rPh sb="3" eb="5">
      <t>カチ</t>
    </rPh>
    <rPh sb="5" eb="6">
      <t>リツ</t>
    </rPh>
    <phoneticPr fontId="12"/>
  </si>
  <si>
    <t>雇用者所得率</t>
    <rPh sb="0" eb="3">
      <t>コヨウシャ</t>
    </rPh>
    <rPh sb="3" eb="6">
      <t>ショトクリツ</t>
    </rPh>
    <phoneticPr fontId="12"/>
  </si>
  <si>
    <t>民間消費支出構成比</t>
    <rPh sb="0" eb="2">
      <t>ミンカン</t>
    </rPh>
    <rPh sb="2" eb="4">
      <t>ショウヒ</t>
    </rPh>
    <rPh sb="4" eb="6">
      <t>シシュツ</t>
    </rPh>
    <rPh sb="6" eb="9">
      <t>コウセイヒ</t>
    </rPh>
    <phoneticPr fontId="12"/>
  </si>
  <si>
    <t>移輸出計</t>
    <rPh sb="0" eb="1">
      <t>イ</t>
    </rPh>
    <rPh sb="1" eb="3">
      <t>ユシュツ</t>
    </rPh>
    <rPh sb="3" eb="4">
      <t>ケイ</t>
    </rPh>
    <phoneticPr fontId="12"/>
  </si>
  <si>
    <t>県際収支</t>
    <rPh sb="0" eb="1">
      <t>ケン</t>
    </rPh>
    <rPh sb="1" eb="2">
      <t>サイ</t>
    </rPh>
    <rPh sb="2" eb="4">
      <t>シュウシ</t>
    </rPh>
    <phoneticPr fontId="12"/>
  </si>
  <si>
    <t>A</t>
    <phoneticPr fontId="12"/>
  </si>
  <si>
    <t>B</t>
    <phoneticPr fontId="12"/>
  </si>
  <si>
    <t>C</t>
    <phoneticPr fontId="12"/>
  </si>
  <si>
    <t>D</t>
    <phoneticPr fontId="12"/>
  </si>
  <si>
    <t>E</t>
    <phoneticPr fontId="12"/>
  </si>
  <si>
    <t>F</t>
    <phoneticPr fontId="12"/>
  </si>
  <si>
    <t>G=Σ(A:E)/Ｆ</t>
    <phoneticPr fontId="12"/>
  </si>
  <si>
    <t>H=A/F</t>
    <phoneticPr fontId="12"/>
  </si>
  <si>
    <t>B=A/ΣA</t>
    <phoneticPr fontId="12"/>
  </si>
  <si>
    <t>D=B-C</t>
    <phoneticPr fontId="12"/>
  </si>
  <si>
    <t>E=C/A</t>
    <phoneticPr fontId="12"/>
  </si>
  <si>
    <t>F=1-E</t>
    <phoneticPr fontId="12"/>
  </si>
  <si>
    <t>製造業</t>
    <rPh sb="0" eb="3">
      <t>セイゾウギョウ</t>
    </rPh>
    <phoneticPr fontId="12"/>
  </si>
  <si>
    <t>非製造業</t>
    <rPh sb="0" eb="1">
      <t>ヒ</t>
    </rPh>
    <rPh sb="1" eb="4">
      <t>セイゾウギョウ</t>
    </rPh>
    <phoneticPr fontId="12"/>
  </si>
  <si>
    <t>(出所）兵庫県統計課「令和２年兵庫県産業連関表」</t>
    <rPh sb="1" eb="3">
      <t>シュッショ</t>
    </rPh>
    <rPh sb="4" eb="6">
      <t>ヒョウゴ</t>
    </rPh>
    <rPh sb="6" eb="7">
      <t>ケン</t>
    </rPh>
    <rPh sb="7" eb="9">
      <t>トウケイ</t>
    </rPh>
    <rPh sb="9" eb="10">
      <t>カ</t>
    </rPh>
    <rPh sb="11" eb="13">
      <t>レイワ</t>
    </rPh>
    <rPh sb="14" eb="15">
      <t>ネン</t>
    </rPh>
    <rPh sb="15" eb="18">
      <t>ヒョウゴケン</t>
    </rPh>
    <rPh sb="18" eb="20">
      <t>サンギョウ</t>
    </rPh>
    <rPh sb="20" eb="22">
      <t>レンカン</t>
    </rPh>
    <rPh sb="22" eb="23">
      <t>ヒョウ</t>
    </rPh>
    <phoneticPr fontId="2"/>
  </si>
  <si>
    <t>令和２年兵庫県産業連関表</t>
    <rPh sb="0" eb="2">
      <t>レイワ</t>
    </rPh>
    <rPh sb="3" eb="4">
      <t>ネン</t>
    </rPh>
    <rPh sb="4" eb="7">
      <t>ヒョウゴケン</t>
    </rPh>
    <rPh sb="7" eb="9">
      <t>サンギョウ</t>
    </rPh>
    <rPh sb="9" eb="12">
      <t>レンカンヒョウ</t>
    </rPh>
    <phoneticPr fontId="12"/>
  </si>
  <si>
    <t>分析係数表</t>
    <rPh sb="0" eb="2">
      <t>ブンセキ</t>
    </rPh>
    <rPh sb="2" eb="4">
      <t>ケイスウ</t>
    </rPh>
    <rPh sb="4" eb="5">
      <t>ヒョウ</t>
    </rPh>
    <phoneticPr fontId="13"/>
  </si>
  <si>
    <t>県内自給率・移輸入率表</t>
    <rPh sb="0" eb="2">
      <t>ケンナイ</t>
    </rPh>
    <rPh sb="2" eb="5">
      <t>ジキュウリツ</t>
    </rPh>
    <rPh sb="6" eb="9">
      <t>イユニュウ</t>
    </rPh>
    <rPh sb="9" eb="10">
      <t>リツ</t>
    </rPh>
    <rPh sb="10" eb="11">
      <t>ヒョウ</t>
    </rPh>
    <phoneticPr fontId="3"/>
  </si>
  <si>
    <t>※取引基本表より</t>
    <rPh sb="1" eb="3">
      <t>トリヒキ</t>
    </rPh>
    <rPh sb="3" eb="6">
      <t>キホンヒョウ</t>
    </rPh>
    <phoneticPr fontId="3"/>
  </si>
  <si>
    <t>就業・雇用係数表</t>
    <rPh sb="0" eb="2">
      <t>シュウギョウ</t>
    </rPh>
    <rPh sb="3" eb="5">
      <t>コヨウ</t>
    </rPh>
    <rPh sb="5" eb="7">
      <t>ケイスウ</t>
    </rPh>
    <rPh sb="7" eb="8">
      <t>ヒョウ</t>
    </rPh>
    <phoneticPr fontId="3"/>
  </si>
  <si>
    <t>※就業・雇用者…雇用表より、県内生産額…取引基本表より</t>
    <rPh sb="1" eb="3">
      <t>シュウギョウ</t>
    </rPh>
    <rPh sb="4" eb="7">
      <t>コヨウシャ</t>
    </rPh>
    <rPh sb="8" eb="10">
      <t>コヨウ</t>
    </rPh>
    <rPh sb="10" eb="11">
      <t>ヒョウ</t>
    </rPh>
    <rPh sb="14" eb="16">
      <t>ケンナイ</t>
    </rPh>
    <rPh sb="16" eb="19">
      <t>セイサンガク</t>
    </rPh>
    <rPh sb="20" eb="22">
      <t>トリヒキ</t>
    </rPh>
    <rPh sb="22" eb="25">
      <t>キホンヒョウ</t>
    </rPh>
    <phoneticPr fontId="3"/>
  </si>
  <si>
    <t>粗付加価値率・雇用者所得率</t>
  </si>
  <si>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4"/>
  </si>
  <si>
    <t>民間消費支出構成比</t>
    <rPh sb="0" eb="2">
      <t>ミンカン</t>
    </rPh>
    <rPh sb="2" eb="4">
      <t>ショウヒ</t>
    </rPh>
    <rPh sb="4" eb="6">
      <t>シシュツ</t>
    </rPh>
    <rPh sb="6" eb="9">
      <t>コウセイヒ</t>
    </rPh>
    <phoneticPr fontId="3"/>
  </si>
  <si>
    <t>C=B/A</t>
  </si>
  <si>
    <t>D=1-C</t>
  </si>
  <si>
    <t>備考</t>
    <rPh sb="0" eb="2">
      <t>ビコウ</t>
    </rPh>
    <phoneticPr fontId="12"/>
  </si>
  <si>
    <t>合計</t>
    <rPh sb="0" eb="2">
      <t>ゴウケイ</t>
    </rPh>
    <phoneticPr fontId="12"/>
  </si>
  <si>
    <t>備考（参照WS)</t>
    <rPh sb="0" eb="2">
      <t>ビコウ</t>
    </rPh>
    <rPh sb="3" eb="5">
      <t>サンショウ</t>
    </rPh>
    <phoneticPr fontId="12"/>
  </si>
  <si>
    <t>※四捨五入の関係で合計と内訳が一致しない場合があります。</t>
  </si>
  <si>
    <t>(資料：兵庫県統計課「令和２年兵庫県産業連関表」）</t>
    <rPh sb="1" eb="3">
      <t>シリョウ</t>
    </rPh>
    <rPh sb="4" eb="7">
      <t>ヒョウゴケン</t>
    </rPh>
    <rPh sb="7" eb="9">
      <t>トウケイ</t>
    </rPh>
    <rPh sb="9" eb="10">
      <t>カ</t>
    </rPh>
    <rPh sb="11" eb="13">
      <t>レイワ</t>
    </rPh>
    <rPh sb="14" eb="15">
      <t>ネン</t>
    </rPh>
    <rPh sb="15" eb="18">
      <t>ヒョウゴケン</t>
    </rPh>
    <rPh sb="18" eb="20">
      <t>サンギョウ</t>
    </rPh>
    <rPh sb="20" eb="23">
      <t>レンカンヒョウ</t>
    </rPh>
    <phoneticPr fontId="12"/>
  </si>
  <si>
    <t>波及効果分析に必要なデータ入力シート</t>
    <rPh sb="0" eb="4">
      <t>ハキュウコウカ</t>
    </rPh>
    <rPh sb="4" eb="6">
      <t>ブンセキ</t>
    </rPh>
    <rPh sb="7" eb="9">
      <t>ヒツヨウ</t>
    </rPh>
    <rPh sb="13" eb="15">
      <t>ニュウリョク</t>
    </rPh>
    <phoneticPr fontId="12"/>
  </si>
  <si>
    <t>取引基本表</t>
    <rPh sb="0" eb="2">
      <t>トリヒキ</t>
    </rPh>
    <rPh sb="2" eb="5">
      <t>キホンヒョウ</t>
    </rPh>
    <phoneticPr fontId="3"/>
  </si>
  <si>
    <t>雇用表</t>
    <rPh sb="0" eb="2">
      <t>コヨウ</t>
    </rPh>
    <rPh sb="2" eb="3">
      <t>ヒョウ</t>
    </rPh>
    <phoneticPr fontId="12"/>
  </si>
  <si>
    <t>データ入力欄</t>
    <rPh sb="3" eb="5">
      <t>ニュウリョク</t>
    </rPh>
    <rPh sb="5" eb="6">
      <t>ラン</t>
    </rPh>
    <phoneticPr fontId="12"/>
  </si>
  <si>
    <t>価格変化率</t>
    <rPh sb="0" eb="2">
      <t>カカク</t>
    </rPh>
    <rPh sb="2" eb="5">
      <t>ヘンカリツ</t>
    </rPh>
    <phoneticPr fontId="12"/>
  </si>
  <si>
    <t>（％）</t>
    <phoneticPr fontId="12"/>
  </si>
  <si>
    <t>－</t>
    <phoneticPr fontId="3"/>
  </si>
  <si>
    <t>自交点で割り戻した逆行列</t>
    <rPh sb="0" eb="3">
      <t>ジコウテン</t>
    </rPh>
    <rPh sb="4" eb="5">
      <t>ワ</t>
    </rPh>
    <rPh sb="6" eb="7">
      <t>モド</t>
    </rPh>
    <rPh sb="9" eb="12">
      <t>ギャクギョウレツ</t>
    </rPh>
    <phoneticPr fontId="12"/>
  </si>
  <si>
    <t>D=B/C</t>
    <phoneticPr fontId="12"/>
  </si>
  <si>
    <t>E=A×D</t>
    <phoneticPr fontId="12"/>
  </si>
  <si>
    <t>初期価格変化率（外生化）(%)</t>
    <rPh sb="0" eb="2">
      <t>ショキ</t>
    </rPh>
    <rPh sb="2" eb="4">
      <t>カカク</t>
    </rPh>
    <rPh sb="4" eb="7">
      <t>ヘンカリツ</t>
    </rPh>
    <rPh sb="8" eb="11">
      <t>ガイセイカ</t>
    </rPh>
    <phoneticPr fontId="12"/>
  </si>
  <si>
    <t>価格変化率（直接+1次間接波及効果）(%)</t>
    <rPh sb="0" eb="2">
      <t>カカク</t>
    </rPh>
    <rPh sb="2" eb="5">
      <t>ヘンカリツ</t>
    </rPh>
    <phoneticPr fontId="3"/>
  </si>
  <si>
    <t>部門別価格変化率（39部門別）</t>
    <rPh sb="0" eb="3">
      <t>ブモンベツ</t>
    </rPh>
    <rPh sb="3" eb="5">
      <t>カカク</t>
    </rPh>
    <rPh sb="5" eb="8">
      <t>ヘンカリツ</t>
    </rPh>
    <rPh sb="11" eb="14">
      <t>ブモンベツ</t>
    </rPh>
    <phoneticPr fontId="12"/>
  </si>
  <si>
    <t>当初価格変化率</t>
    <rPh sb="0" eb="2">
      <t>トウショ</t>
    </rPh>
    <rPh sb="2" eb="4">
      <t>カカク</t>
    </rPh>
    <rPh sb="4" eb="7">
      <t>ヘンカリツ</t>
    </rPh>
    <phoneticPr fontId="12"/>
  </si>
  <si>
    <t>（=付加価値変化率）（％）</t>
    <phoneticPr fontId="12"/>
  </si>
  <si>
    <t>価格変化
まとめ</t>
    <rPh sb="0" eb="2">
      <t>カカク</t>
    </rPh>
    <rPh sb="2" eb="4">
      <t>ヘンカ</t>
    </rPh>
    <phoneticPr fontId="3"/>
  </si>
  <si>
    <t>当該部門の価格変化率の上昇による全産業への価格波及を表示</t>
    <rPh sb="0" eb="2">
      <t>トウガイ</t>
    </rPh>
    <rPh sb="2" eb="4">
      <t>ブモン</t>
    </rPh>
    <rPh sb="5" eb="7">
      <t>カカク</t>
    </rPh>
    <rPh sb="7" eb="10">
      <t>ヘンカリツ</t>
    </rPh>
    <rPh sb="11" eb="13">
      <t>ジョウショウ</t>
    </rPh>
    <rPh sb="16" eb="19">
      <t>ゼンサンギョウ</t>
    </rPh>
    <rPh sb="21" eb="23">
      <t>カカク</t>
    </rPh>
    <rPh sb="23" eb="25">
      <t>ハキュウ</t>
    </rPh>
    <rPh sb="26" eb="28">
      <t>ヒョウジ</t>
    </rPh>
    <phoneticPr fontId="3"/>
  </si>
  <si>
    <t>価格変化WS</t>
    <rPh sb="0" eb="2">
      <t>カカク</t>
    </rPh>
    <rPh sb="2" eb="4">
      <t>ヘンカ</t>
    </rPh>
    <phoneticPr fontId="4"/>
  </si>
  <si>
    <t>価格変化波及推計</t>
    <rPh sb="0" eb="2">
      <t>カカク</t>
    </rPh>
    <rPh sb="2" eb="4">
      <t>ヘンカ</t>
    </rPh>
    <phoneticPr fontId="3"/>
  </si>
  <si>
    <t>ワークシート名</t>
    <phoneticPr fontId="3"/>
  </si>
  <si>
    <t>価格変化波及計算プロセス</t>
    <rPh sb="0" eb="2">
      <t>カカク</t>
    </rPh>
    <rPh sb="2" eb="4">
      <t>ヘンカ</t>
    </rPh>
    <phoneticPr fontId="12"/>
  </si>
  <si>
    <t>価格波及（まとめ）（％）</t>
    <rPh sb="0" eb="2">
      <t>カカク</t>
    </rPh>
    <phoneticPr fontId="3"/>
  </si>
  <si>
    <t>事例9　価格変化がもたらす効果</t>
    <rPh sb="0" eb="2">
      <t>ジレイ</t>
    </rPh>
    <rPh sb="4" eb="6">
      <t>カカク</t>
    </rPh>
    <rPh sb="6" eb="8">
      <t>ヘンカ</t>
    </rPh>
    <rPh sb="13" eb="15">
      <t>コウカ</t>
    </rPh>
    <phoneticPr fontId="12"/>
  </si>
  <si>
    <t>事例9　価格変化がもたらす効果　目次</t>
    <rPh sb="0" eb="2">
      <t>ジレイ</t>
    </rPh>
    <rPh sb="4" eb="6">
      <t>カカク</t>
    </rPh>
    <rPh sb="6" eb="8">
      <t>ヘンカ</t>
    </rPh>
    <rPh sb="13" eb="15">
      <t>コウカ</t>
    </rPh>
    <rPh sb="16" eb="18">
      <t>モクジ</t>
    </rPh>
    <phoneticPr fontId="12"/>
  </si>
  <si>
    <t>R2兵庫県産業連関表データ</t>
    <rPh sb="2" eb="5">
      <t>ヒョウゴケン</t>
    </rPh>
    <rPh sb="5" eb="7">
      <t>サンギョウ</t>
    </rPh>
    <phoneticPr fontId="12"/>
  </si>
  <si>
    <t>＝数値が入力されている部門数</t>
    <rPh sb="1" eb="3">
      <t>スウチ</t>
    </rPh>
    <phoneticPr fontId="3"/>
  </si>
  <si>
    <t>＝数値が入力されているセルと同じ行の、A列の値（複数入力されている場合はエラー表示になり、以降計算不可）</t>
    <rPh sb="1" eb="3">
      <t>スウチ</t>
    </rPh>
    <rPh sb="4" eb="6">
      <t>ニュウリョク</t>
    </rPh>
    <rPh sb="14" eb="15">
      <t>オナ</t>
    </rPh>
    <rPh sb="16" eb="17">
      <t>ギョウ</t>
    </rPh>
    <rPh sb="20" eb="21">
      <t>レツ</t>
    </rPh>
    <rPh sb="22" eb="23">
      <t>アタイ</t>
    </rPh>
    <rPh sb="24" eb="26">
      <t>フクスウ</t>
    </rPh>
    <rPh sb="26" eb="28">
      <t>ニュウリョク</t>
    </rPh>
    <rPh sb="33" eb="35">
      <t>バアイ</t>
    </rPh>
    <rPh sb="39" eb="41">
      <t>ヒョウジ</t>
    </rPh>
    <rPh sb="45" eb="47">
      <t>イコウ</t>
    </rPh>
    <rPh sb="47" eb="49">
      <t>ケイサン</t>
    </rPh>
    <rPh sb="49" eb="51">
      <t>フカ</t>
    </rPh>
    <phoneticPr fontId="3"/>
  </si>
  <si>
    <t>＝数値が入力されているセルと同じ部門の、「価格変化WS」での行番号</t>
    <rPh sb="1" eb="3">
      <t>スウチ</t>
    </rPh>
    <rPh sb="4" eb="6">
      <t>ニュウリョク</t>
    </rPh>
    <rPh sb="14" eb="15">
      <t>オナ</t>
    </rPh>
    <rPh sb="16" eb="18">
      <t>ブモン</t>
    </rPh>
    <rPh sb="21" eb="23">
      <t>カカク</t>
    </rPh>
    <rPh sb="23" eb="25">
      <t>ヘンカ</t>
    </rPh>
    <rPh sb="30" eb="33">
      <t>ギョウバンゴウ</t>
    </rPh>
    <phoneticPr fontId="3"/>
  </si>
  <si>
    <t>＝数値が入力されているセルと同じ行から、「部門名」を参照</t>
    <rPh sb="1" eb="3">
      <t>スウチ</t>
    </rPh>
    <rPh sb="4" eb="6">
      <t>ニュウリョク</t>
    </rPh>
    <rPh sb="14" eb="15">
      <t>オナ</t>
    </rPh>
    <rPh sb="16" eb="17">
      <t>ギョウ</t>
    </rPh>
    <rPh sb="21" eb="24">
      <t>ブモンメイ</t>
    </rPh>
    <rPh sb="26" eb="28">
      <t>サンショウ</t>
    </rPh>
    <phoneticPr fontId="3"/>
  </si>
  <si>
    <r>
      <t>逆行列係数表</t>
    </r>
    <r>
      <rPr>
        <b/>
        <sz val="9"/>
        <rFont val="ＭＳ Ｐゴシック"/>
        <family val="3"/>
        <charset val="128"/>
      </rPr>
      <t>（行部門）</t>
    </r>
    <rPh sb="0" eb="3">
      <t>ギャクギョウレツ</t>
    </rPh>
    <rPh sb="3" eb="5">
      <t>ケイスウ</t>
    </rPh>
    <rPh sb="5" eb="6">
      <t>ヒョウ</t>
    </rPh>
    <rPh sb="7" eb="8">
      <t>ギョウ</t>
    </rPh>
    <rPh sb="8" eb="10">
      <t>ブモン</t>
    </rPh>
    <phoneticPr fontId="12"/>
  </si>
  <si>
    <t>平均（初期価格変化率を除く）</t>
    <rPh sb="0" eb="2">
      <t>ヘイキン</t>
    </rPh>
    <rPh sb="3" eb="5">
      <t>ショキ</t>
    </rPh>
    <rPh sb="5" eb="7">
      <t>カカク</t>
    </rPh>
    <rPh sb="7" eb="10">
      <t>ヘンカリツ</t>
    </rPh>
    <rPh sb="11" eb="12">
      <t>ノゾ</t>
    </rPh>
    <phoneticPr fontId="3"/>
  </si>
  <si>
    <t>－</t>
  </si>
  <si>
    <t>対平均変化率(%)</t>
    <rPh sb="0" eb="1">
      <t>タイ</t>
    </rPh>
    <rPh sb="1" eb="3">
      <t>ヘイキン</t>
    </rPh>
    <rPh sb="3" eb="5">
      <t>ヘンカ</t>
    </rPh>
    <rPh sb="5" eb="6">
      <t>リツ</t>
    </rPh>
    <phoneticPr fontId="3"/>
  </si>
  <si>
    <t>特定部門の価格が変化した場合の波及（全部門）</t>
    <rPh sb="0" eb="2">
      <t>トクテイ</t>
    </rPh>
    <rPh sb="2" eb="4">
      <t>ブモン</t>
    </rPh>
    <rPh sb="5" eb="7">
      <t>カカク</t>
    </rPh>
    <rPh sb="8" eb="10">
      <t>ヘンカ</t>
    </rPh>
    <rPh sb="12" eb="14">
      <t>バアイ</t>
    </rPh>
    <rPh sb="15" eb="16">
      <t>キュウ</t>
    </rPh>
    <rPh sb="18" eb="19">
      <t>ゼン</t>
    </rPh>
    <rPh sb="19" eb="21">
      <t>ブモン</t>
    </rPh>
    <phoneticPr fontId="3"/>
  </si>
  <si>
    <t>価格変化率（初期価格変化率を除く）(%)</t>
    <rPh sb="6" eb="8">
      <t>ショキ</t>
    </rPh>
    <rPh sb="8" eb="10">
      <t>カカク</t>
    </rPh>
    <rPh sb="10" eb="13">
      <t>ヘンカリツ</t>
    </rPh>
    <rPh sb="14" eb="15">
      <t>ノゾ</t>
    </rPh>
    <phoneticPr fontId="3"/>
  </si>
  <si>
    <t>F</t>
    <phoneticPr fontId="3"/>
  </si>
  <si>
    <t>G</t>
    <phoneticPr fontId="12"/>
  </si>
  <si>
    <t>対平均変化率（初期価格変化率を除く）</t>
    <rPh sb="0" eb="1">
      <t>タイ</t>
    </rPh>
    <rPh sb="1" eb="3">
      <t>ヘイキン</t>
    </rPh>
    <rPh sb="3" eb="5">
      <t>ヘンカ</t>
    </rPh>
    <rPh sb="5" eb="6">
      <t>リツ</t>
    </rPh>
    <rPh sb="7" eb="14">
      <t>ショキカカクヘンカリツ</t>
    </rPh>
    <rPh sb="15" eb="16">
      <t>ノゾ</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</si>
</sst>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 #,##0"/>
    <numFmt numFmtId="177" formatCode="#,##0.000000;\▲\ #,##0.000000"/>
    <numFmt numFmtId="178" formatCode="#,##0.000000;[Red]\-#,##0.000000"/>
    <numFmt numFmtId="179" formatCode="#,##0_ ;[Red]\-#,##0\ "/>
    <numFmt numFmtId="180" formatCode="#,##0.00000;[Red]\-#,##0.00000"/>
    <numFmt numFmtId="181" formatCode="#,##0.0;[Red]\-#,##0.0"/>
    <numFmt numFmtId="182" formatCode="0_ "/>
    <numFmt numFmtId="183" formatCode="0.000000_);[Red]\(0.000000\)"/>
  </numFmts>
  <fonts count="25">
    <font>
      <sz val="12"/>
      <color theme="1"/>
      <name val="MS Gothic"/>
      <family val="2"/>
      <charset val="128"/>
    </font>
    <font>
      <sz val="12"/>
      <color theme="1"/>
      <name val="MS Gothic"/>
      <family val="2"/>
      <charset val="128"/>
    </font>
    <font>
      <b/>
      <sz val="13"/>
      <color theme="3"/>
      <name val="MS Gothic"/>
      <family val="2"/>
      <charset val="128"/>
    </font>
    <font>
      <sz val="6"/>
      <name val="MS Gothic"/>
      <family val="2"/>
      <charset val="128"/>
    </font>
    <font>
      <sz val="10"/>
      <color theme="1"/>
      <name val="ＭＳ Ｐゴシック"/>
      <family val="3"/>
      <charset val="128"/>
      <scheme val="minor"/>
    </font>
    <font>
      <b/>
      <sz val="15"/>
      <color theme="3"/>
      <name val="ＭＳ Ｐゴシック"/>
      <family val="2"/>
      <charset val="128"/>
    </font>
    <font>
      <sz val="11"/>
      <color theme="1"/>
      <name val="ＭＳ Ｐゴシック"/>
      <family val="2"/>
      <charset val="128"/>
    </font>
    <font>
      <b/>
      <sz val="11"/>
      <color theme="1"/>
      <name val="ＭＳ Ｐゴシック"/>
      <family val="3"/>
      <charset val="128"/>
    </font>
    <font>
      <sz val="6"/>
      <name val="ＭＳ Ｐゴシック"/>
      <family val="2"/>
      <charset val="128"/>
    </font>
    <font>
      <vertAlign val="superscript"/>
      <sz val="10"/>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5"/>
      <color indexed="8"/>
      <name val="ＭＳ 明朝"/>
      <family val="1"/>
      <charset val="128"/>
    </font>
    <font>
      <b/>
      <sz val="10.5"/>
      <color indexed="8"/>
      <name val="ＭＳ 明朝"/>
      <family val="1"/>
      <charset val="128"/>
    </font>
    <font>
      <b/>
      <sz val="12"/>
      <color indexed="8"/>
      <name val="ＭＳ 明朝"/>
      <family val="1"/>
      <charset val="128"/>
    </font>
    <font>
      <sz val="11"/>
      <name val="ＭＳ 明朝"/>
      <family val="1"/>
      <charset val="128"/>
    </font>
    <font>
      <sz val="10.5"/>
      <name val="ＭＳ 明朝"/>
      <family val="1"/>
      <charset val="128"/>
    </font>
    <font>
      <b/>
      <sz val="10"/>
      <name val="ＭＳ Ｐゴシック"/>
      <family val="3"/>
      <charset val="128"/>
    </font>
    <font>
      <sz val="8"/>
      <name val="ＭＳ Ｐゴシック"/>
      <family val="3"/>
      <charset val="128"/>
    </font>
    <font>
      <sz val="11"/>
      <color theme="1"/>
      <name val="ＭＳ Ｐゴシック"/>
      <family val="3"/>
      <charset val="128"/>
      <scheme val="minor"/>
    </font>
    <font>
      <b/>
      <sz val="12"/>
      <name val="ＭＳ 明朝"/>
      <family val="1"/>
      <charset val="128"/>
    </font>
    <font>
      <b/>
      <sz val="9"/>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CCFFCC"/>
        <bgColor indexed="64"/>
      </patternFill>
    </fill>
    <fill>
      <patternFill patternType="solid">
        <fgColor rgb="FFFFFF99"/>
        <bgColor indexed="64"/>
      </patternFill>
    </fill>
    <fill>
      <patternFill patternType="solid">
        <fgColor rgb="FFFFFFCC"/>
        <bgColor indexed="64"/>
      </patternFill>
    </fill>
    <fill>
      <patternFill patternType="solid">
        <fgColor theme="7" tint="0.79998168889431442"/>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xf numFmtId="38" fontId="10" fillId="0" borderId="0" applyFont="0" applyFill="0" applyBorder="0" applyAlignment="0" applyProtection="0"/>
  </cellStyleXfs>
  <cellXfs count="250">
    <xf numFmtId="0" fontId="0" fillId="0" borderId="0" xfId="0">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xf>
    <xf numFmtId="0" fontId="4" fillId="0" borderId="13"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horizontal="center" vertical="center" wrapText="1"/>
    </xf>
    <xf numFmtId="0" fontId="4" fillId="0" borderId="4" xfId="0" applyFont="1" applyBorder="1" applyAlignment="1">
      <alignment horizontal="right" vertical="center"/>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15" fillId="0" borderId="0" xfId="2" applyFont="1" applyAlignment="1">
      <alignment vertical="top"/>
    </xf>
    <xf numFmtId="0" fontId="15" fillId="0" borderId="0" xfId="2" applyFont="1" applyAlignment="1">
      <alignment horizontal="left"/>
    </xf>
    <xf numFmtId="0" fontId="15" fillId="0" borderId="3" xfId="2" applyFont="1" applyBorder="1" applyAlignment="1">
      <alignment horizontal="left"/>
    </xf>
    <xf numFmtId="0" fontId="17" fillId="0" borderId="0" xfId="2" applyFont="1" applyAlignment="1">
      <alignment horizontal="left"/>
    </xf>
    <xf numFmtId="0" fontId="18" fillId="0" borderId="0" xfId="2" applyFont="1"/>
    <xf numFmtId="0" fontId="18" fillId="0" borderId="1" xfId="2" applyFont="1" applyBorder="1"/>
    <xf numFmtId="0" fontId="18" fillId="0" borderId="3" xfId="2" applyFont="1" applyBorder="1"/>
    <xf numFmtId="0" fontId="18" fillId="0" borderId="2" xfId="2" applyFont="1" applyBorder="1"/>
    <xf numFmtId="0" fontId="18" fillId="0" borderId="9" xfId="2" applyFont="1" applyBorder="1"/>
    <xf numFmtId="0" fontId="18" fillId="0" borderId="10" xfId="2" applyFont="1" applyBorder="1"/>
    <xf numFmtId="0" fontId="16" fillId="0" borderId="0" xfId="2" applyFont="1" applyAlignment="1">
      <alignment horizontal="left"/>
    </xf>
    <xf numFmtId="0" fontId="19" fillId="0" borderId="0" xfId="2" applyFont="1"/>
    <xf numFmtId="0" fontId="19" fillId="0" borderId="0" xfId="2" applyFont="1" applyAlignment="1">
      <alignment horizontal="right"/>
    </xf>
    <xf numFmtId="0" fontId="16" fillId="0" borderId="0" xfId="2" applyFont="1"/>
    <xf numFmtId="0" fontId="18" fillId="0" borderId="5" xfId="2" applyFont="1" applyBorder="1"/>
    <xf numFmtId="0" fontId="18" fillId="0" borderId="7" xfId="2" applyFont="1" applyBorder="1"/>
    <xf numFmtId="0" fontId="19" fillId="0" borderId="7" xfId="2" applyFont="1" applyBorder="1"/>
    <xf numFmtId="0" fontId="18" fillId="0" borderId="6" xfId="2" applyFont="1" applyBorder="1"/>
    <xf numFmtId="0" fontId="13" fillId="0" borderId="9" xfId="2" applyFont="1" applyBorder="1" applyAlignment="1">
      <alignment horizontal="center" vertical="center" wrapText="1"/>
    </xf>
    <xf numFmtId="0" fontId="13" fillId="0" borderId="0" xfId="2" applyFont="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0" xfId="0" applyFont="1" applyAlignment="1">
      <alignment horizontal="center" vertical="center"/>
    </xf>
    <xf numFmtId="0" fontId="13" fillId="0" borderId="10" xfId="2" applyFont="1" applyBorder="1" applyAlignment="1">
      <alignment vertical="center"/>
    </xf>
    <xf numFmtId="0" fontId="13" fillId="0" borderId="0" xfId="2" applyFont="1" applyBorder="1" applyAlignment="1">
      <alignment vertical="center"/>
    </xf>
    <xf numFmtId="0" fontId="14" fillId="0" borderId="12" xfId="2" applyFont="1" applyBorder="1" applyAlignment="1">
      <alignment horizontal="center" vertical="center"/>
    </xf>
    <xf numFmtId="0" fontId="14" fillId="0" borderId="14"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9" xfId="2" applyFont="1" applyBorder="1" applyAlignment="1">
      <alignment horizontal="center" vertical="center"/>
    </xf>
    <xf numFmtId="0" fontId="21" fillId="0" borderId="10" xfId="2" applyFont="1" applyBorder="1" applyAlignment="1">
      <alignment horizontal="center" vertical="center" wrapText="1"/>
    </xf>
    <xf numFmtId="0" fontId="11" fillId="0" borderId="0" xfId="2" applyFont="1" applyAlignment="1">
      <alignment vertical="center"/>
    </xf>
    <xf numFmtId="0" fontId="10" fillId="0" borderId="0" xfId="2" applyAlignment="1">
      <alignment vertical="center"/>
    </xf>
    <xf numFmtId="0" fontId="10" fillId="0" borderId="0" xfId="2" applyFill="1" applyAlignment="1">
      <alignment vertical="center"/>
    </xf>
    <xf numFmtId="0" fontId="13" fillId="0" borderId="0" xfId="2" applyFont="1" applyFill="1" applyAlignment="1">
      <alignment vertical="center"/>
    </xf>
    <xf numFmtId="0" fontId="20" fillId="0" borderId="1" xfId="2" applyFont="1" applyBorder="1" applyAlignment="1">
      <alignment vertical="center"/>
    </xf>
    <xf numFmtId="0" fontId="13" fillId="0" borderId="3" xfId="2" applyFont="1" applyBorder="1" applyAlignment="1">
      <alignment vertical="center"/>
    </xf>
    <xf numFmtId="0" fontId="13" fillId="3" borderId="4" xfId="2" applyFont="1" applyFill="1" applyBorder="1" applyAlignment="1">
      <alignment vertical="center"/>
    </xf>
    <xf numFmtId="0" fontId="13" fillId="2" borderId="3" xfId="2" applyFont="1" applyFill="1" applyBorder="1" applyAlignment="1">
      <alignment vertical="center"/>
    </xf>
    <xf numFmtId="0" fontId="13" fillId="0" borderId="2" xfId="2" applyFont="1" applyBorder="1" applyAlignment="1">
      <alignment vertical="center"/>
    </xf>
    <xf numFmtId="0" fontId="13" fillId="0" borderId="0" xfId="2" applyFont="1" applyAlignment="1">
      <alignment vertical="center"/>
    </xf>
    <xf numFmtId="0" fontId="10" fillId="0" borderId="1" xfId="2" applyBorder="1" applyAlignment="1">
      <alignment vertical="center"/>
    </xf>
    <xf numFmtId="0" fontId="13" fillId="0" borderId="1" xfId="2" applyFont="1" applyBorder="1" applyAlignment="1">
      <alignment vertical="center"/>
    </xf>
    <xf numFmtId="0" fontId="10" fillId="0" borderId="2" xfId="2" applyBorder="1" applyAlignment="1">
      <alignment vertical="center"/>
    </xf>
    <xf numFmtId="0" fontId="13" fillId="0" borderId="9" xfId="2" applyFont="1" applyBorder="1" applyAlignment="1">
      <alignment vertical="center"/>
    </xf>
    <xf numFmtId="0" fontId="14" fillId="2" borderId="3" xfId="2" applyFont="1" applyFill="1" applyBorder="1" applyAlignment="1">
      <alignment horizontal="center" vertical="center"/>
    </xf>
    <xf numFmtId="0" fontId="10" fillId="0" borderId="15" xfId="2" applyBorder="1" applyAlignment="1">
      <alignment vertical="center"/>
    </xf>
    <xf numFmtId="0" fontId="14" fillId="0" borderId="3" xfId="2" applyFont="1" applyBorder="1" applyAlignment="1">
      <alignment vertical="center"/>
    </xf>
    <xf numFmtId="181" fontId="0" fillId="3" borderId="4" xfId="3" applyNumberFormat="1" applyFont="1" applyFill="1" applyBorder="1" applyAlignment="1">
      <alignment vertical="center"/>
    </xf>
    <xf numFmtId="179" fontId="10" fillId="0" borderId="0" xfId="2" applyNumberFormat="1" applyAlignment="1">
      <alignment vertical="center"/>
    </xf>
    <xf numFmtId="0" fontId="14" fillId="0" borderId="0" xfId="2" applyFont="1" applyAlignment="1">
      <alignment vertical="center"/>
    </xf>
    <xf numFmtId="181" fontId="0" fillId="3" borderId="11" xfId="3" applyNumberFormat="1" applyFont="1" applyFill="1" applyBorder="1" applyAlignment="1">
      <alignment vertical="center"/>
    </xf>
    <xf numFmtId="0" fontId="10" fillId="0" borderId="10" xfId="2" applyBorder="1" applyAlignment="1">
      <alignment vertical="center"/>
    </xf>
    <xf numFmtId="0" fontId="14" fillId="0" borderId="7" xfId="2" applyFont="1" applyBorder="1" applyAlignment="1">
      <alignment vertical="center"/>
    </xf>
    <xf numFmtId="181" fontId="0" fillId="3" borderId="8" xfId="3" applyNumberFormat="1" applyFont="1" applyFill="1" applyBorder="1" applyAlignment="1">
      <alignment vertical="center"/>
    </xf>
    <xf numFmtId="0" fontId="10" fillId="0" borderId="6" xfId="2" applyBorder="1" applyAlignment="1">
      <alignment vertical="center"/>
    </xf>
    <xf numFmtId="0" fontId="14" fillId="0" borderId="14" xfId="2" applyFont="1" applyBorder="1" applyAlignment="1">
      <alignment vertical="center"/>
    </xf>
    <xf numFmtId="0" fontId="10" fillId="0" borderId="13" xfId="2" applyBorder="1" applyAlignment="1">
      <alignment vertical="center"/>
    </xf>
    <xf numFmtId="0" fontId="14" fillId="0" borderId="0" xfId="2" applyFont="1" applyFill="1" applyAlignment="1">
      <alignment vertical="center"/>
    </xf>
    <xf numFmtId="0" fontId="13" fillId="0" borderId="0" xfId="2" applyFont="1" applyFill="1" applyAlignment="1">
      <alignment horizontal="left" vertical="center"/>
    </xf>
    <xf numFmtId="0" fontId="4" fillId="0" borderId="0" xfId="0" applyFont="1" applyAlignment="1">
      <alignment vertical="center"/>
    </xf>
    <xf numFmtId="49" fontId="13" fillId="0" borderId="0" xfId="2" applyNumberFormat="1" applyFont="1" applyAlignment="1">
      <alignment vertical="center"/>
    </xf>
    <xf numFmtId="49" fontId="20" fillId="0" borderId="0" xfId="2" applyNumberFormat="1" applyFont="1" applyAlignment="1">
      <alignment vertical="center"/>
    </xf>
    <xf numFmtId="49" fontId="13" fillId="0" borderId="1" xfId="2" applyNumberFormat="1" applyFont="1" applyBorder="1" applyAlignment="1">
      <alignment vertical="center"/>
    </xf>
    <xf numFmtId="0" fontId="13" fillId="0" borderId="4" xfId="2" applyFont="1" applyBorder="1" applyAlignment="1">
      <alignment vertical="center"/>
    </xf>
    <xf numFmtId="0" fontId="13" fillId="0" borderId="4" xfId="2" applyFont="1" applyBorder="1" applyAlignment="1">
      <alignment horizontal="center" vertical="center"/>
    </xf>
    <xf numFmtId="0" fontId="13" fillId="0" borderId="3" xfId="2" applyFont="1" applyBorder="1" applyAlignment="1">
      <alignment horizontal="center" vertical="center"/>
    </xf>
    <xf numFmtId="49" fontId="13" fillId="0" borderId="9" xfId="2" applyNumberFormat="1" applyFont="1" applyBorder="1" applyAlignment="1">
      <alignment vertical="center"/>
    </xf>
    <xf numFmtId="49" fontId="13" fillId="0" borderId="5" xfId="2" applyNumberFormat="1" applyFont="1" applyBorder="1" applyAlignment="1">
      <alignment vertical="center"/>
    </xf>
    <xf numFmtId="0" fontId="13" fillId="0" borderId="7" xfId="2" applyFont="1" applyBorder="1" applyAlignment="1">
      <alignment vertical="center"/>
    </xf>
    <xf numFmtId="0" fontId="13" fillId="0" borderId="11" xfId="2" applyFont="1" applyBorder="1" applyAlignment="1">
      <alignment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6" xfId="2" applyFont="1" applyBorder="1" applyAlignment="1">
      <alignment horizontal="center" vertical="center"/>
    </xf>
    <xf numFmtId="0" fontId="13" fillId="0" borderId="5" xfId="2" applyFont="1" applyBorder="1" applyAlignment="1">
      <alignment horizontal="center" vertical="center"/>
    </xf>
    <xf numFmtId="0" fontId="13" fillId="0" borderId="0" xfId="2" applyFont="1" applyAlignment="1">
      <alignment horizontal="center" vertical="center"/>
    </xf>
    <xf numFmtId="0" fontId="13" fillId="0" borderId="11" xfId="2" applyFont="1" applyBorder="1" applyAlignment="1">
      <alignment horizontal="center" vertical="center"/>
    </xf>
    <xf numFmtId="178" fontId="13" fillId="0" borderId="4" xfId="3" applyNumberFormat="1" applyFont="1" applyBorder="1" applyAlignment="1">
      <alignment vertical="center"/>
    </xf>
    <xf numFmtId="178" fontId="13" fillId="0" borderId="2" xfId="3" applyNumberFormat="1" applyFont="1" applyBorder="1" applyAlignment="1">
      <alignment vertical="center"/>
    </xf>
    <xf numFmtId="38" fontId="13" fillId="0" borderId="11" xfId="3" applyFont="1" applyBorder="1" applyAlignment="1">
      <alignment vertical="center"/>
    </xf>
    <xf numFmtId="38" fontId="13" fillId="0" borderId="0" xfId="3" applyFont="1" applyBorder="1" applyAlignment="1">
      <alignment vertical="center"/>
    </xf>
    <xf numFmtId="178" fontId="13" fillId="0" borderId="11" xfId="2" applyNumberFormat="1" applyFont="1" applyBorder="1" applyAlignment="1">
      <alignment vertical="center"/>
    </xf>
    <xf numFmtId="178" fontId="13" fillId="0" borderId="10" xfId="2" applyNumberFormat="1" applyFont="1" applyBorder="1" applyAlignment="1">
      <alignment vertical="center"/>
    </xf>
    <xf numFmtId="38" fontId="13" fillId="0" borderId="0" xfId="2" applyNumberFormat="1" applyFont="1" applyAlignment="1">
      <alignment vertical="center"/>
    </xf>
    <xf numFmtId="38" fontId="13" fillId="0" borderId="11" xfId="2" applyNumberFormat="1" applyFont="1" applyBorder="1" applyAlignment="1">
      <alignment vertical="center"/>
    </xf>
    <xf numFmtId="178" fontId="13" fillId="0" borderId="11" xfId="3" applyNumberFormat="1" applyFont="1" applyFill="1" applyBorder="1" applyAlignment="1">
      <alignment vertical="center"/>
    </xf>
    <xf numFmtId="38" fontId="13" fillId="0" borderId="1" xfId="3" applyFont="1" applyBorder="1" applyAlignment="1">
      <alignment vertical="center"/>
    </xf>
    <xf numFmtId="38" fontId="13" fillId="0" borderId="3" xfId="3" applyFont="1" applyBorder="1" applyAlignment="1">
      <alignment vertical="center"/>
    </xf>
    <xf numFmtId="38" fontId="13" fillId="0" borderId="4" xfId="3" applyFont="1" applyBorder="1" applyAlignment="1">
      <alignment vertical="center"/>
    </xf>
    <xf numFmtId="178" fontId="13" fillId="0" borderId="10" xfId="3" applyNumberFormat="1" applyFont="1" applyBorder="1" applyAlignment="1">
      <alignment vertical="center"/>
    </xf>
    <xf numFmtId="38" fontId="13" fillId="0" borderId="11" xfId="3" applyNumberFormat="1" applyFont="1" applyBorder="1" applyAlignment="1">
      <alignment vertical="center"/>
    </xf>
    <xf numFmtId="38" fontId="13" fillId="0" borderId="0" xfId="3" applyNumberFormat="1" applyFont="1" applyBorder="1" applyAlignment="1">
      <alignment vertical="center"/>
    </xf>
    <xf numFmtId="178" fontId="13" fillId="0" borderId="11" xfId="3" applyNumberFormat="1" applyFont="1" applyBorder="1" applyAlignment="1">
      <alignment vertical="center"/>
    </xf>
    <xf numFmtId="38" fontId="13" fillId="0" borderId="9" xfId="3" applyFont="1" applyBorder="1" applyAlignment="1">
      <alignment vertical="center"/>
    </xf>
    <xf numFmtId="0" fontId="13" fillId="0" borderId="13" xfId="2" applyFont="1" applyBorder="1" applyAlignment="1">
      <alignment vertical="center"/>
    </xf>
    <xf numFmtId="178" fontId="13" fillId="0" borderId="15" xfId="3" applyNumberFormat="1" applyFont="1" applyBorder="1" applyAlignment="1">
      <alignment vertical="center"/>
    </xf>
    <xf numFmtId="178" fontId="13" fillId="0" borderId="13" xfId="3" applyNumberFormat="1" applyFont="1" applyBorder="1" applyAlignment="1">
      <alignment vertical="center"/>
    </xf>
    <xf numFmtId="38" fontId="13" fillId="0" borderId="15" xfId="3" applyFont="1" applyBorder="1" applyAlignment="1">
      <alignment vertical="center"/>
    </xf>
    <xf numFmtId="38" fontId="13" fillId="0" borderId="14" xfId="3" applyFont="1" applyBorder="1" applyAlignment="1">
      <alignment vertical="center"/>
    </xf>
    <xf numFmtId="178" fontId="13" fillId="0" borderId="15" xfId="2" applyNumberFormat="1" applyFont="1" applyBorder="1" applyAlignment="1">
      <alignment vertical="center"/>
    </xf>
    <xf numFmtId="178" fontId="13" fillId="0" borderId="13" xfId="2" applyNumberFormat="1" applyFont="1" applyBorder="1" applyAlignment="1">
      <alignment vertical="center"/>
    </xf>
    <xf numFmtId="38" fontId="13" fillId="0" borderId="12" xfId="2" applyNumberFormat="1" applyFont="1" applyBorder="1" applyAlignment="1">
      <alignment vertical="center"/>
    </xf>
    <xf numFmtId="178" fontId="13" fillId="0" borderId="15" xfId="3" applyNumberFormat="1" applyFont="1" applyFill="1" applyBorder="1" applyAlignment="1">
      <alignment vertical="center"/>
    </xf>
    <xf numFmtId="38" fontId="13" fillId="0" borderId="12" xfId="3" applyFont="1" applyBorder="1" applyAlignment="1">
      <alignment vertical="center"/>
    </xf>
    <xf numFmtId="38" fontId="13" fillId="0" borderId="15" xfId="3" applyNumberFormat="1" applyFont="1" applyBorder="1" applyAlignment="1">
      <alignment vertical="center"/>
    </xf>
    <xf numFmtId="38" fontId="13" fillId="0" borderId="12" xfId="3" applyNumberFormat="1" applyFont="1" applyBorder="1" applyAlignment="1">
      <alignment vertical="center"/>
    </xf>
    <xf numFmtId="38" fontId="13" fillId="0" borderId="13" xfId="3" applyNumberFormat="1" applyFont="1" applyBorder="1" applyAlignment="1">
      <alignment vertical="center"/>
    </xf>
    <xf numFmtId="179" fontId="13" fillId="0" borderId="0" xfId="2" applyNumberFormat="1" applyFont="1" applyAlignment="1">
      <alignment vertical="center"/>
    </xf>
    <xf numFmtId="180" fontId="13" fillId="0" borderId="0" xfId="3" applyNumberFormat="1" applyFont="1" applyAlignment="1">
      <alignment vertical="center"/>
    </xf>
    <xf numFmtId="178" fontId="13" fillId="0" borderId="0" xfId="3" applyNumberFormat="1" applyFont="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176" fontId="4" fillId="0" borderId="0" xfId="1" applyNumberFormat="1" applyFont="1" applyBorder="1" applyAlignment="1">
      <alignment vertical="center"/>
    </xf>
    <xf numFmtId="176" fontId="4" fillId="0" borderId="11" xfId="1" applyNumberFormat="1" applyFont="1" applyBorder="1" applyAlignment="1">
      <alignment vertical="center"/>
    </xf>
    <xf numFmtId="176" fontId="4" fillId="0" borderId="4" xfId="1" applyNumberFormat="1" applyFont="1" applyBorder="1" applyAlignment="1">
      <alignment vertical="center"/>
    </xf>
    <xf numFmtId="0" fontId="4" fillId="0" borderId="12" xfId="0" applyFont="1" applyBorder="1" applyAlignment="1">
      <alignment vertical="center"/>
    </xf>
    <xf numFmtId="176" fontId="4" fillId="0" borderId="14" xfId="1" applyNumberFormat="1" applyFont="1" applyBorder="1" applyAlignment="1">
      <alignment vertical="center"/>
    </xf>
    <xf numFmtId="176" fontId="4" fillId="0" borderId="15" xfId="1" applyNumberFormat="1" applyFont="1" applyBorder="1" applyAlignment="1">
      <alignment vertical="center"/>
    </xf>
    <xf numFmtId="0" fontId="4" fillId="0" borderId="4" xfId="0" applyFont="1" applyBorder="1" applyAlignment="1">
      <alignment vertical="center"/>
    </xf>
    <xf numFmtId="177" fontId="4" fillId="0" borderId="0" xfId="1" applyNumberFormat="1" applyFont="1" applyAlignment="1">
      <alignment vertical="center"/>
    </xf>
    <xf numFmtId="177" fontId="4" fillId="0" borderId="1" xfId="0" applyNumberFormat="1" applyFont="1" applyBorder="1" applyAlignment="1">
      <alignment vertical="center"/>
    </xf>
    <xf numFmtId="177" fontId="4" fillId="0" borderId="4" xfId="0" applyNumberFormat="1" applyFont="1" applyBorder="1" applyAlignment="1">
      <alignment vertical="center"/>
    </xf>
    <xf numFmtId="177" fontId="4" fillId="0" borderId="9" xfId="0" applyNumberFormat="1" applyFont="1" applyBorder="1" applyAlignment="1">
      <alignment vertical="center"/>
    </xf>
    <xf numFmtId="177" fontId="4" fillId="0" borderId="11" xfId="0" applyNumberFormat="1" applyFont="1" applyBorder="1" applyAlignment="1">
      <alignment vertical="center"/>
    </xf>
    <xf numFmtId="177" fontId="4" fillId="0" borderId="14" xfId="1" applyNumberFormat="1" applyFont="1" applyBorder="1" applyAlignment="1">
      <alignment vertical="center"/>
    </xf>
    <xf numFmtId="177" fontId="4" fillId="0" borderId="3" xfId="0" applyNumberFormat="1" applyFont="1" applyBorder="1" applyAlignment="1">
      <alignment vertical="center"/>
    </xf>
    <xf numFmtId="177" fontId="4" fillId="0" borderId="0" xfId="0" applyNumberFormat="1" applyFont="1" applyBorder="1" applyAlignment="1">
      <alignment vertical="center"/>
    </xf>
    <xf numFmtId="177" fontId="4" fillId="0" borderId="9" xfId="1" applyNumberFormat="1" applyFont="1" applyBorder="1" applyAlignment="1">
      <alignment vertical="center"/>
    </xf>
    <xf numFmtId="177" fontId="4" fillId="0" borderId="0" xfId="1" applyNumberFormat="1" applyFont="1" applyBorder="1" applyAlignment="1">
      <alignment vertical="center"/>
    </xf>
    <xf numFmtId="177" fontId="4" fillId="0" borderId="4" xfId="1" applyNumberFormat="1" applyFont="1" applyBorder="1" applyAlignment="1">
      <alignment vertical="center"/>
    </xf>
    <xf numFmtId="177" fontId="4" fillId="0" borderId="10" xfId="1" applyNumberFormat="1" applyFont="1" applyBorder="1" applyAlignment="1">
      <alignment vertical="center"/>
    </xf>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15" xfId="1" applyNumberFormat="1" applyFont="1" applyBorder="1" applyAlignment="1">
      <alignment vertical="center"/>
    </xf>
    <xf numFmtId="177" fontId="4" fillId="0" borderId="13" xfId="1" applyNumberFormat="1" applyFont="1" applyBorder="1" applyAlignment="1">
      <alignment vertical="center"/>
    </xf>
    <xf numFmtId="177" fontId="4" fillId="0" borderId="3" xfId="1" applyNumberFormat="1" applyFont="1" applyBorder="1" applyAlignment="1">
      <alignment vertical="center"/>
    </xf>
    <xf numFmtId="177" fontId="4" fillId="0" borderId="7" xfId="1" applyNumberFormat="1" applyFont="1" applyBorder="1" applyAlignment="1">
      <alignment vertical="center"/>
    </xf>
    <xf numFmtId="176" fontId="4" fillId="0" borderId="0" xfId="1" applyNumberFormat="1" applyFont="1" applyAlignment="1">
      <alignment vertical="center"/>
    </xf>
    <xf numFmtId="176" fontId="4" fillId="0" borderId="9" xfId="1" applyNumberFormat="1" applyFont="1" applyBorder="1" applyAlignment="1">
      <alignment vertical="center"/>
    </xf>
    <xf numFmtId="176" fontId="4" fillId="0" borderId="10" xfId="1" applyNumberFormat="1" applyFont="1" applyBorder="1" applyAlignment="1">
      <alignment vertical="center"/>
    </xf>
    <xf numFmtId="176" fontId="4" fillId="0" borderId="12" xfId="1" applyNumberFormat="1" applyFont="1" applyBorder="1" applyAlignment="1">
      <alignment vertical="center"/>
    </xf>
    <xf numFmtId="176" fontId="4" fillId="0" borderId="13" xfId="1" applyNumberFormat="1" applyFont="1" applyBorder="1" applyAlignment="1">
      <alignment vertical="center"/>
    </xf>
    <xf numFmtId="176" fontId="4" fillId="0" borderId="3" xfId="1" applyNumberFormat="1" applyFont="1" applyBorder="1" applyAlignment="1">
      <alignment vertical="center"/>
    </xf>
    <xf numFmtId="176" fontId="4" fillId="0" borderId="7" xfId="1" applyNumberFormat="1" applyFont="1" applyBorder="1" applyAlignment="1">
      <alignment vertical="center"/>
    </xf>
    <xf numFmtId="176" fontId="4" fillId="0" borderId="8" xfId="1" applyNumberFormat="1" applyFont="1" applyBorder="1" applyAlignment="1">
      <alignment vertical="center"/>
    </xf>
    <xf numFmtId="0" fontId="10" fillId="0" borderId="1" xfId="2" applyFill="1" applyBorder="1" applyAlignment="1">
      <alignment vertical="center"/>
    </xf>
    <xf numFmtId="0" fontId="10" fillId="0" borderId="4" xfId="2" applyBorder="1" applyAlignment="1">
      <alignment vertical="center"/>
    </xf>
    <xf numFmtId="0" fontId="10" fillId="0" borderId="11" xfId="2" applyBorder="1" applyAlignment="1">
      <alignment vertical="center"/>
    </xf>
    <xf numFmtId="0" fontId="14" fillId="0" borderId="3" xfId="2" applyFont="1" applyFill="1" applyBorder="1" applyAlignment="1">
      <alignment vertical="center"/>
    </xf>
    <xf numFmtId="0" fontId="10" fillId="0" borderId="8" xfId="2" applyBorder="1" applyAlignment="1">
      <alignment vertical="center"/>
    </xf>
    <xf numFmtId="0" fontId="13" fillId="7" borderId="4" xfId="2" applyFont="1" applyFill="1" applyBorder="1" applyAlignment="1">
      <alignment horizontal="center" vertical="center"/>
    </xf>
    <xf numFmtId="0" fontId="10" fillId="5" borderId="0" xfId="2" applyFill="1" applyAlignment="1">
      <alignment vertical="center"/>
    </xf>
    <xf numFmtId="0" fontId="20" fillId="5" borderId="0" xfId="2" applyFont="1" applyFill="1" applyAlignment="1">
      <alignment vertical="center"/>
    </xf>
    <xf numFmtId="177" fontId="4" fillId="0" borderId="8" xfId="1" applyNumberFormat="1" applyFont="1" applyBorder="1" applyAlignment="1">
      <alignment vertical="center"/>
    </xf>
    <xf numFmtId="0" fontId="23" fillId="0" borderId="0" xfId="2" applyFont="1" applyAlignment="1">
      <alignment vertical="center"/>
    </xf>
    <xf numFmtId="0" fontId="13" fillId="0" borderId="2" xfId="2" applyFont="1" applyBorder="1" applyAlignment="1">
      <alignment horizontal="center" vertical="center"/>
    </xf>
    <xf numFmtId="0" fontId="10" fillId="0" borderId="0" xfId="2" applyFill="1" applyBorder="1" applyAlignment="1">
      <alignment vertical="center"/>
    </xf>
    <xf numFmtId="0" fontId="11" fillId="0" borderId="7" xfId="2" applyFont="1" applyBorder="1" applyAlignment="1">
      <alignment vertical="center"/>
    </xf>
    <xf numFmtId="0" fontId="10" fillId="0" borderId="7" xfId="2" applyBorder="1" applyAlignment="1">
      <alignment vertical="center"/>
    </xf>
    <xf numFmtId="0" fontId="20" fillId="4" borderId="7" xfId="2" applyFont="1" applyFill="1" applyBorder="1" applyAlignment="1">
      <alignment vertical="center"/>
    </xf>
    <xf numFmtId="0" fontId="20" fillId="0" borderId="0" xfId="2" applyFont="1" applyFill="1" applyAlignment="1">
      <alignment vertical="center"/>
    </xf>
    <xf numFmtId="0" fontId="13" fillId="7" borderId="11" xfId="2" applyFont="1" applyFill="1" applyBorder="1" applyAlignment="1">
      <alignment horizontal="center" vertical="center"/>
    </xf>
    <xf numFmtId="181" fontId="0" fillId="7" borderId="15" xfId="3" applyNumberFormat="1" applyFont="1" applyFill="1" applyBorder="1" applyAlignment="1">
      <alignment vertical="center"/>
    </xf>
    <xf numFmtId="181" fontId="22" fillId="7" borderId="4" xfId="3" applyNumberFormat="1" applyFont="1" applyFill="1" applyBorder="1" applyAlignment="1">
      <alignment vertical="center"/>
    </xf>
    <xf numFmtId="181" fontId="22" fillId="7" borderId="11" xfId="3" applyNumberFormat="1" applyFont="1" applyFill="1" applyBorder="1" applyAlignment="1">
      <alignment vertical="center"/>
    </xf>
    <xf numFmtId="181" fontId="22" fillId="7" borderId="8" xfId="3" applyNumberFormat="1" applyFont="1" applyFill="1" applyBorder="1" applyAlignment="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wrapText="1"/>
    </xf>
    <xf numFmtId="0" fontId="10" fillId="0" borderId="3" xfId="2" applyBorder="1" applyAlignment="1">
      <alignment vertical="center"/>
    </xf>
    <xf numFmtId="0" fontId="10" fillId="3" borderId="1" xfId="2" applyFill="1" applyBorder="1" applyAlignment="1">
      <alignment vertical="center"/>
    </xf>
    <xf numFmtId="0" fontId="10" fillId="3" borderId="3" xfId="2" applyFill="1" applyBorder="1" applyAlignment="1">
      <alignment vertical="center"/>
    </xf>
    <xf numFmtId="0" fontId="10" fillId="3" borderId="9" xfId="2" applyFill="1" applyBorder="1" applyAlignment="1">
      <alignment vertical="center"/>
    </xf>
    <xf numFmtId="0" fontId="10" fillId="3" borderId="10" xfId="2" applyFill="1" applyBorder="1" applyAlignment="1">
      <alignment vertical="center"/>
    </xf>
    <xf numFmtId="0" fontId="10" fillId="3" borderId="5" xfId="2" applyFill="1" applyBorder="1" applyAlignment="1">
      <alignment vertical="center"/>
    </xf>
    <xf numFmtId="0" fontId="10" fillId="3" borderId="6" xfId="2" applyFill="1" applyBorder="1" applyAlignment="1">
      <alignment vertical="center"/>
    </xf>
    <xf numFmtId="0" fontId="14" fillId="0" borderId="1" xfId="2" applyNumberFormat="1" applyFont="1" applyBorder="1" applyAlignment="1">
      <alignment vertical="center"/>
    </xf>
    <xf numFmtId="0" fontId="14" fillId="0" borderId="9" xfId="2" applyNumberFormat="1" applyFont="1" applyBorder="1" applyAlignment="1">
      <alignment vertical="center"/>
    </xf>
    <xf numFmtId="0" fontId="14" fillId="0" borderId="5" xfId="2" applyNumberFormat="1" applyFont="1" applyBorder="1" applyAlignment="1">
      <alignment vertical="center"/>
    </xf>
    <xf numFmtId="0" fontId="14" fillId="0" borderId="12" xfId="2" applyFont="1" applyBorder="1" applyAlignment="1">
      <alignment vertical="center"/>
    </xf>
    <xf numFmtId="0" fontId="14" fillId="0" borderId="4" xfId="2" applyNumberFormat="1" applyFont="1" applyBorder="1" applyAlignment="1">
      <alignment vertical="center"/>
    </xf>
    <xf numFmtId="0" fontId="14" fillId="0" borderId="11" xfId="2" applyNumberFormat="1" applyFont="1" applyBorder="1" applyAlignment="1">
      <alignment vertical="center"/>
    </xf>
    <xf numFmtId="0" fontId="14" fillId="0" borderId="0" xfId="2" applyFont="1" applyBorder="1" applyAlignment="1">
      <alignment vertical="center"/>
    </xf>
    <xf numFmtId="0" fontId="13" fillId="6" borderId="12" xfId="2" applyFont="1" applyFill="1" applyBorder="1" applyAlignment="1">
      <alignment vertical="center" wrapText="1"/>
    </xf>
    <xf numFmtId="0" fontId="10" fillId="6" borderId="14" xfId="2" applyFill="1" applyBorder="1" applyAlignment="1">
      <alignment vertical="center"/>
    </xf>
    <xf numFmtId="0" fontId="10" fillId="6" borderId="14" xfId="2" applyFill="1" applyBorder="1" applyAlignment="1">
      <alignment vertical="center" wrapText="1"/>
    </xf>
    <xf numFmtId="0" fontId="14" fillId="0" borderId="2" xfId="2" applyFont="1" applyFill="1" applyBorder="1" applyAlignment="1">
      <alignment vertical="center"/>
    </xf>
    <xf numFmtId="182" fontId="11" fillId="0" borderId="0" xfId="2" applyNumberFormat="1" applyFont="1" applyAlignment="1">
      <alignment vertical="center"/>
    </xf>
    <xf numFmtId="0" fontId="14" fillId="0" borderId="0" xfId="2" applyFont="1" applyAlignment="1">
      <alignment horizontal="centerContinuous" vertical="center"/>
    </xf>
    <xf numFmtId="0" fontId="14" fillId="0" borderId="15" xfId="2" applyFont="1" applyBorder="1" applyAlignment="1">
      <alignment vertical="center"/>
    </xf>
    <xf numFmtId="0" fontId="14" fillId="0" borderId="13" xfId="2" applyFont="1" applyBorder="1" applyAlignment="1">
      <alignment vertical="center"/>
    </xf>
    <xf numFmtId="181" fontId="0" fillId="3" borderId="15" xfId="3" applyNumberFormat="1" applyFont="1" applyFill="1" applyBorder="1" applyAlignment="1">
      <alignment horizontal="center" vertical="center"/>
    </xf>
    <xf numFmtId="0" fontId="21" fillId="0" borderId="0" xfId="2" applyFont="1" applyBorder="1" applyAlignment="1">
      <alignment horizontal="center" vertical="center" wrapText="1"/>
    </xf>
    <xf numFmtId="0" fontId="14" fillId="0" borderId="11" xfId="2" applyFont="1" applyBorder="1" applyAlignment="1">
      <alignment vertical="center"/>
    </xf>
    <xf numFmtId="0" fontId="13" fillId="3" borderId="11" xfId="2" applyFont="1" applyFill="1" applyBorder="1" applyAlignment="1">
      <alignment vertical="center"/>
    </xf>
    <xf numFmtId="0" fontId="10" fillId="8" borderId="0" xfId="2" applyFill="1" applyAlignment="1">
      <alignment vertical="center"/>
    </xf>
    <xf numFmtId="0" fontId="10" fillId="8" borderId="0" xfId="2" quotePrefix="1" applyFill="1" applyAlignment="1">
      <alignment vertical="center"/>
    </xf>
    <xf numFmtId="40" fontId="0" fillId="0" borderId="14" xfId="3" applyNumberFormat="1" applyFont="1" applyFill="1" applyBorder="1" applyAlignment="1">
      <alignment vertical="center"/>
    </xf>
    <xf numFmtId="40" fontId="0" fillId="0" borderId="15" xfId="3" applyNumberFormat="1" applyFont="1" applyFill="1" applyBorder="1" applyAlignment="1">
      <alignment vertical="center"/>
    </xf>
    <xf numFmtId="40" fontId="10" fillId="2" borderId="3" xfId="3" applyNumberFormat="1" applyFont="1" applyFill="1" applyBorder="1" applyAlignment="1">
      <alignment horizontal="right" vertical="center"/>
    </xf>
    <xf numFmtId="40" fontId="10" fillId="2" borderId="4" xfId="3" applyNumberFormat="1" applyFont="1" applyFill="1" applyBorder="1" applyAlignment="1">
      <alignment horizontal="right" vertical="center"/>
    </xf>
    <xf numFmtId="40" fontId="10" fillId="2" borderId="0" xfId="3" applyNumberFormat="1" applyFont="1" applyFill="1" applyBorder="1" applyAlignment="1">
      <alignment horizontal="right" vertical="center"/>
    </xf>
    <xf numFmtId="40" fontId="10" fillId="2" borderId="11" xfId="3" applyNumberFormat="1" applyFont="1" applyFill="1" applyBorder="1" applyAlignment="1">
      <alignment horizontal="right" vertical="center"/>
    </xf>
    <xf numFmtId="40" fontId="10" fillId="2" borderId="7" xfId="3" applyNumberFormat="1" applyFont="1" applyFill="1" applyBorder="1" applyAlignment="1">
      <alignment horizontal="right" vertical="center"/>
    </xf>
    <xf numFmtId="40" fontId="10" fillId="2" borderId="8" xfId="3" applyNumberFormat="1" applyFont="1" applyFill="1" applyBorder="1" applyAlignment="1">
      <alignment horizontal="right" vertical="center"/>
    </xf>
    <xf numFmtId="181" fontId="14" fillId="0" borderId="0" xfId="2" applyNumberFormat="1" applyFont="1" applyFill="1" applyBorder="1" applyAlignment="1">
      <alignment horizontal="right" vertical="center"/>
    </xf>
    <xf numFmtId="178" fontId="14" fillId="0" borderId="0" xfId="2" applyNumberFormat="1" applyFont="1" applyFill="1" applyBorder="1" applyAlignment="1">
      <alignment horizontal="right" vertical="center"/>
    </xf>
    <xf numFmtId="178" fontId="14" fillId="0" borderId="0" xfId="2" applyNumberFormat="1" applyFont="1" applyBorder="1" applyAlignment="1">
      <alignment horizontal="right" vertical="center"/>
    </xf>
    <xf numFmtId="40" fontId="14" fillId="0" borderId="0" xfId="2" applyNumberFormat="1" applyFont="1" applyBorder="1" applyAlignment="1">
      <alignment horizontal="right" vertical="center"/>
    </xf>
    <xf numFmtId="40" fontId="14" fillId="0" borderId="10" xfId="2" applyNumberFormat="1" applyFont="1" applyBorder="1" applyAlignment="1">
      <alignment horizontal="right" vertical="center"/>
    </xf>
    <xf numFmtId="181" fontId="14" fillId="0" borderId="0" xfId="2" applyNumberFormat="1" applyFont="1" applyBorder="1" applyAlignment="1">
      <alignment horizontal="right" vertical="center"/>
    </xf>
    <xf numFmtId="181" fontId="14" fillId="0" borderId="14" xfId="3" applyNumberFormat="1" applyFont="1" applyBorder="1" applyAlignment="1">
      <alignment horizontal="right" vertical="center"/>
    </xf>
    <xf numFmtId="183" fontId="14" fillId="0" borderId="14" xfId="2" applyNumberFormat="1" applyFont="1" applyFill="1" applyBorder="1" applyAlignment="1">
      <alignment horizontal="right" vertical="center"/>
    </xf>
    <xf numFmtId="178" fontId="14" fillId="0" borderId="14" xfId="2" applyNumberFormat="1" applyFont="1" applyBorder="1" applyAlignment="1">
      <alignment horizontal="right" vertical="center"/>
    </xf>
    <xf numFmtId="40" fontId="14" fillId="0" borderId="14" xfId="2" applyNumberFormat="1" applyFont="1" applyBorder="1" applyAlignment="1">
      <alignment horizontal="right" vertical="center"/>
    </xf>
    <xf numFmtId="40" fontId="14" fillId="0" borderId="13" xfId="2" applyNumberFormat="1" applyFont="1" applyBorder="1" applyAlignment="1">
      <alignment horizontal="right" vertical="center"/>
    </xf>
    <xf numFmtId="0" fontId="14" fillId="2" borderId="4" xfId="2" applyFont="1" applyFill="1" applyBorder="1" applyAlignment="1">
      <alignment horizontal="center" vertical="center" wrapText="1"/>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0" fillId="0" borderId="9" xfId="0" applyBorder="1" applyAlignment="1">
      <alignment vertical="center"/>
    </xf>
    <xf numFmtId="0" fontId="0" fillId="0" borderId="5" xfId="0" applyBorder="1" applyAlignme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5" xfId="0" applyFont="1" applyBorder="1" applyAlignment="1">
      <alignment horizontal="center" vertical="center"/>
    </xf>
  </cellXfs>
  <cellStyles count="4">
    <cellStyle name="桁区切り" xfId="1" builtinId="6"/>
    <cellStyle name="桁区切り 2" xfId="3" xr:uid="{50CD00ED-2BB7-42CF-A467-995312119DA7}"/>
    <cellStyle name="標準" xfId="0" builtinId="0"/>
    <cellStyle name="標準 2" xfId="2" xr:uid="{D7E7F8B5-C6C3-4C8B-BB63-3B1502FBD497}"/>
  </cellStyles>
  <dxfs count="0"/>
  <tableStyles count="0" defaultTableStyle="TableStyleMedium2" defaultPivotStyle="PivotStyleLight16"/>
  <colors>
    <mruColors>
      <color rgb="FFFFFFCC"/>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196850</xdr:colOff>
      <xdr:row>5</xdr:row>
      <xdr:rowOff>0</xdr:rowOff>
    </xdr:from>
    <xdr:to>
      <xdr:col>9</xdr:col>
      <xdr:colOff>320675</xdr:colOff>
      <xdr:row>11</xdr:row>
      <xdr:rowOff>28575</xdr:rowOff>
    </xdr:to>
    <xdr:sp macro="" textlink="">
      <xdr:nvSpPr>
        <xdr:cNvPr id="2" name="テキスト ボックス 1">
          <a:extLst>
            <a:ext uri="{FF2B5EF4-FFF2-40B4-BE49-F238E27FC236}">
              <a16:creationId xmlns:a16="http://schemas.microsoft.com/office/drawing/2014/main" id="{C6BD6256-E7F6-4D26-825A-9AC8EE4C7683}"/>
            </a:ext>
          </a:extLst>
        </xdr:cNvPr>
        <xdr:cNvSpPr txBox="1"/>
      </xdr:nvSpPr>
      <xdr:spPr>
        <a:xfrm>
          <a:off x="3683000" y="828675"/>
          <a:ext cx="3409950" cy="1114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n-lt"/>
            </a:rPr>
            <a:t>【</a:t>
          </a:r>
          <a:r>
            <a:rPr kumimoji="1" lang="ja-JP" altLang="en-US" sz="1100" b="1">
              <a:latin typeface="+mn-lt"/>
            </a:rPr>
            <a:t>おことわり</a:t>
          </a:r>
          <a:r>
            <a:rPr kumimoji="1" lang="en-US" altLang="ja-JP" sz="1100" b="1">
              <a:latin typeface="+mn-lt"/>
            </a:rPr>
            <a:t>】</a:t>
          </a:r>
          <a:endParaRPr kumimoji="1" lang="ja-JP" altLang="en-US" sz="1100" b="1">
            <a:latin typeface="+mn-lt"/>
          </a:endParaRPr>
        </a:p>
        <a:p>
          <a:r>
            <a:rPr kumimoji="1" lang="ja-JP" altLang="en-US" sz="1100" b="1">
              <a:latin typeface="+mn-lt"/>
            </a:rPr>
            <a:t>このワークブックでは、「複数部門」の価格変化がもたらす効果は推計できません。</a:t>
          </a:r>
          <a:endParaRPr kumimoji="1" lang="en-US" altLang="ja-JP" sz="1100" b="1">
            <a:latin typeface="+mn-lt"/>
          </a:endParaRPr>
        </a:p>
        <a:p>
          <a:r>
            <a:rPr kumimoji="1" lang="ja-JP" altLang="en-US" sz="1100" b="1">
              <a:latin typeface="+mn-lt"/>
            </a:rPr>
            <a:t>複数部門に数値を入力すると、エラーとなり、結果が表示されません。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Legacy">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ＭＳ Ｐゴシック"/>
        <a:ea typeface="ＭＳ Ｐゴシック"/>
        <a:cs typeface=""/>
      </a:majorFont>
      <a:minorFont>
        <a:latin typeface="ＭＳ Ｐゴシック"/>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AFF8-635D-4E89-9EE2-F59CF38674B7}">
  <dimension ref="A1:C11"/>
  <sheetViews>
    <sheetView tabSelected="1" workbookViewId="0">
      <pane xSplit="2" ySplit="2" topLeftCell="C3" activePane="bottomRight" state="frozen"/>
      <selection activeCell="D5" sqref="D5"/>
      <selection pane="topRight" activeCell="D5" sqref="D5"/>
      <selection pane="bottomLeft" activeCell="D5" sqref="D5"/>
      <selection pane="bottomRight" activeCell="C3" sqref="C3"/>
    </sheetView>
  </sheetViews>
  <sheetFormatPr defaultRowHeight="13"/>
  <cols>
    <col min="1" max="1" width="13.1640625" style="45" customWidth="1"/>
    <col min="2" max="2" width="23.9140625" style="45" customWidth="1"/>
    <col min="3" max="3" width="11.75" style="45" customWidth="1"/>
    <col min="4" max="16384" width="8.6640625" style="45"/>
  </cols>
  <sheetData>
    <row r="1" spans="1:3">
      <c r="A1" s="44" t="s">
        <v>228</v>
      </c>
    </row>
    <row r="2" spans="1:3">
      <c r="A2" s="54" t="s">
        <v>224</v>
      </c>
      <c r="B2" s="187" t="s">
        <v>105</v>
      </c>
      <c r="C2" s="163" t="s">
        <v>106</v>
      </c>
    </row>
    <row r="3" spans="1:3">
      <c r="A3" s="201" t="s">
        <v>107</v>
      </c>
      <c r="B3" s="202" t="s">
        <v>107</v>
      </c>
      <c r="C3" s="59"/>
    </row>
    <row r="4" spans="1:3" ht="39">
      <c r="A4" s="201" t="s">
        <v>220</v>
      </c>
      <c r="B4" s="203" t="s">
        <v>221</v>
      </c>
      <c r="C4" s="70"/>
    </row>
    <row r="5" spans="1:3">
      <c r="A5" s="162" t="s">
        <v>222</v>
      </c>
      <c r="B5" s="165" t="s">
        <v>223</v>
      </c>
      <c r="C5" s="204"/>
    </row>
    <row r="6" spans="1:3">
      <c r="A6" s="188" t="s">
        <v>190</v>
      </c>
      <c r="B6" s="189" t="s">
        <v>229</v>
      </c>
      <c r="C6" s="163"/>
    </row>
    <row r="7" spans="1:3">
      <c r="A7" s="190" t="s">
        <v>206</v>
      </c>
      <c r="B7" s="191" t="s">
        <v>229</v>
      </c>
      <c r="C7" s="164"/>
    </row>
    <row r="8" spans="1:3">
      <c r="A8" s="190" t="s">
        <v>103</v>
      </c>
      <c r="B8" s="191" t="s">
        <v>229</v>
      </c>
      <c r="C8" s="164"/>
    </row>
    <row r="9" spans="1:3">
      <c r="A9" s="190" t="s">
        <v>108</v>
      </c>
      <c r="B9" s="191" t="s">
        <v>229</v>
      </c>
      <c r="C9" s="164"/>
    </row>
    <row r="10" spans="1:3">
      <c r="A10" s="192" t="s">
        <v>207</v>
      </c>
      <c r="B10" s="193" t="s">
        <v>229</v>
      </c>
      <c r="C10" s="166"/>
    </row>
    <row r="11" spans="1:3">
      <c r="A11" s="45" t="s">
        <v>109</v>
      </c>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657F9-4F60-4E4D-BE05-E3A19AAF9F56}">
  <dimension ref="A1:E37"/>
  <sheetViews>
    <sheetView workbookViewId="0"/>
  </sheetViews>
  <sheetFormatPr defaultRowHeight="13"/>
  <cols>
    <col min="1" max="2" width="2.4140625" style="18" customWidth="1"/>
    <col min="3" max="3" width="4.58203125" style="18" customWidth="1"/>
    <col min="4" max="4" width="143.4140625" style="18" customWidth="1"/>
    <col min="5" max="5" width="2.5" style="18" customWidth="1"/>
    <col min="6" max="16384" width="8.6640625" style="18"/>
  </cols>
  <sheetData>
    <row r="1" spans="1:5" ht="14">
      <c r="A1" s="17" t="s">
        <v>117</v>
      </c>
      <c r="B1" s="17"/>
      <c r="C1" s="17"/>
      <c r="D1" s="17"/>
    </row>
    <row r="2" spans="1:5">
      <c r="A2" s="19"/>
      <c r="B2" s="16" t="s">
        <v>116</v>
      </c>
      <c r="C2" s="20"/>
      <c r="D2" s="20"/>
      <c r="E2" s="21"/>
    </row>
    <row r="3" spans="1:5">
      <c r="A3" s="22"/>
      <c r="E3" s="23"/>
    </row>
    <row r="4" spans="1:5">
      <c r="A4" s="22"/>
      <c r="B4" s="24" t="s">
        <v>118</v>
      </c>
      <c r="C4" s="24"/>
      <c r="D4" s="24"/>
      <c r="E4" s="23"/>
    </row>
    <row r="5" spans="1:5">
      <c r="A5" s="22"/>
      <c r="C5" s="15" t="s">
        <v>115</v>
      </c>
      <c r="D5" s="25"/>
      <c r="E5" s="23"/>
    </row>
    <row r="6" spans="1:5">
      <c r="A6" s="22"/>
      <c r="C6" s="15" t="s">
        <v>114</v>
      </c>
      <c r="D6" s="25"/>
      <c r="E6" s="23"/>
    </row>
    <row r="7" spans="1:5">
      <c r="A7" s="22"/>
      <c r="C7" s="15" t="s">
        <v>113</v>
      </c>
      <c r="D7" s="25"/>
      <c r="E7" s="23"/>
    </row>
    <row r="8" spans="1:5">
      <c r="A8" s="22"/>
      <c r="C8" s="15" t="s">
        <v>112</v>
      </c>
      <c r="D8" s="25"/>
      <c r="E8" s="23"/>
    </row>
    <row r="9" spans="1:5">
      <c r="A9" s="22"/>
      <c r="C9" s="15" t="s">
        <v>111</v>
      </c>
      <c r="D9" s="25"/>
      <c r="E9" s="23"/>
    </row>
    <row r="10" spans="1:5">
      <c r="A10" s="22"/>
      <c r="C10" s="15" t="s">
        <v>110</v>
      </c>
      <c r="D10" s="25"/>
      <c r="E10" s="23"/>
    </row>
    <row r="11" spans="1:5">
      <c r="A11" s="22"/>
      <c r="C11" s="15" t="s">
        <v>119</v>
      </c>
      <c r="D11" s="25"/>
      <c r="E11" s="23"/>
    </row>
    <row r="12" spans="1:5">
      <c r="A12" s="22"/>
      <c r="E12" s="23"/>
    </row>
    <row r="13" spans="1:5">
      <c r="A13" s="22"/>
      <c r="B13" s="24" t="s">
        <v>120</v>
      </c>
      <c r="C13" s="24"/>
      <c r="D13" s="24"/>
      <c r="E13" s="23"/>
    </row>
    <row r="14" spans="1:5">
      <c r="A14" s="22"/>
      <c r="C14" s="26" t="s">
        <v>121</v>
      </c>
      <c r="D14" s="14" t="s">
        <v>122</v>
      </c>
      <c r="E14" s="23"/>
    </row>
    <row r="15" spans="1:5">
      <c r="A15" s="22"/>
      <c r="C15" s="26" t="s">
        <v>123</v>
      </c>
      <c r="D15" s="14" t="s">
        <v>124</v>
      </c>
      <c r="E15" s="23"/>
    </row>
    <row r="16" spans="1:5">
      <c r="A16" s="22"/>
      <c r="C16" s="26" t="s">
        <v>125</v>
      </c>
      <c r="D16" s="14" t="s">
        <v>126</v>
      </c>
      <c r="E16" s="23"/>
    </row>
    <row r="17" spans="1:5">
      <c r="A17" s="22"/>
      <c r="C17" s="26" t="s">
        <v>127</v>
      </c>
      <c r="D17" s="14" t="s">
        <v>128</v>
      </c>
      <c r="E17" s="23"/>
    </row>
    <row r="18" spans="1:5">
      <c r="A18" s="22"/>
      <c r="C18" s="26" t="s">
        <v>129</v>
      </c>
      <c r="D18" s="14" t="s">
        <v>130</v>
      </c>
      <c r="E18" s="23"/>
    </row>
    <row r="19" spans="1:5">
      <c r="A19" s="22"/>
      <c r="C19" s="26" t="s">
        <v>131</v>
      </c>
      <c r="D19" s="14" t="s">
        <v>132</v>
      </c>
      <c r="E19" s="23"/>
    </row>
    <row r="20" spans="1:5">
      <c r="A20" s="22"/>
      <c r="C20" s="26" t="s">
        <v>133</v>
      </c>
      <c r="D20" s="14" t="s">
        <v>134</v>
      </c>
      <c r="E20" s="23"/>
    </row>
    <row r="21" spans="1:5">
      <c r="A21" s="22"/>
      <c r="C21" s="26" t="s">
        <v>135</v>
      </c>
      <c r="D21" s="14" t="s">
        <v>136</v>
      </c>
      <c r="E21" s="23"/>
    </row>
    <row r="22" spans="1:5">
      <c r="A22" s="22"/>
      <c r="E22" s="23"/>
    </row>
    <row r="23" spans="1:5">
      <c r="A23" s="22"/>
      <c r="B23" s="27" t="s">
        <v>137</v>
      </c>
      <c r="C23" s="27"/>
      <c r="D23" s="27"/>
      <c r="E23" s="23"/>
    </row>
    <row r="24" spans="1:5">
      <c r="A24" s="22"/>
      <c r="C24" s="26" t="s">
        <v>121</v>
      </c>
      <c r="D24" s="14" t="s">
        <v>138</v>
      </c>
      <c r="E24" s="23"/>
    </row>
    <row r="25" spans="1:5">
      <c r="A25" s="22"/>
      <c r="C25" s="26" t="s">
        <v>123</v>
      </c>
      <c r="D25" s="14" t="s">
        <v>150</v>
      </c>
      <c r="E25" s="23"/>
    </row>
    <row r="26" spans="1:5">
      <c r="A26" s="22"/>
      <c r="C26" s="26" t="s">
        <v>125</v>
      </c>
      <c r="D26" s="14" t="s">
        <v>139</v>
      </c>
      <c r="E26" s="23"/>
    </row>
    <row r="27" spans="1:5">
      <c r="A27" s="22"/>
      <c r="C27" s="26" t="s">
        <v>127</v>
      </c>
      <c r="D27" s="14" t="s">
        <v>140</v>
      </c>
      <c r="E27" s="23"/>
    </row>
    <row r="28" spans="1:5">
      <c r="A28" s="22"/>
      <c r="C28" s="25"/>
      <c r="D28" s="14" t="s">
        <v>141</v>
      </c>
      <c r="E28" s="23"/>
    </row>
    <row r="29" spans="1:5">
      <c r="A29" s="22"/>
      <c r="C29" s="25" t="s">
        <v>142</v>
      </c>
      <c r="D29" s="14" t="s">
        <v>143</v>
      </c>
      <c r="E29" s="23"/>
    </row>
    <row r="30" spans="1:5">
      <c r="A30" s="22"/>
      <c r="E30" s="23"/>
    </row>
    <row r="31" spans="1:5">
      <c r="A31" s="22"/>
      <c r="B31" s="27" t="s">
        <v>144</v>
      </c>
      <c r="C31" s="27"/>
      <c r="D31" s="27"/>
      <c r="E31" s="23"/>
    </row>
    <row r="32" spans="1:5">
      <c r="A32" s="22"/>
      <c r="C32" s="26" t="s">
        <v>121</v>
      </c>
      <c r="D32" s="25" t="s">
        <v>145</v>
      </c>
      <c r="E32" s="23"/>
    </row>
    <row r="33" spans="1:5">
      <c r="A33" s="22"/>
      <c r="C33" s="25"/>
      <c r="D33" s="25" t="s">
        <v>146</v>
      </c>
      <c r="E33" s="23"/>
    </row>
    <row r="34" spans="1:5">
      <c r="A34" s="22"/>
      <c r="C34" s="25"/>
      <c r="D34" s="14" t="s">
        <v>147</v>
      </c>
      <c r="E34" s="23"/>
    </row>
    <row r="35" spans="1:5">
      <c r="A35" s="22"/>
      <c r="C35" s="26" t="s">
        <v>123</v>
      </c>
      <c r="D35" s="25" t="s">
        <v>148</v>
      </c>
      <c r="E35" s="23"/>
    </row>
    <row r="36" spans="1:5">
      <c r="A36" s="22"/>
      <c r="C36" s="25"/>
      <c r="D36" s="25" t="s">
        <v>149</v>
      </c>
      <c r="E36" s="23"/>
    </row>
    <row r="37" spans="1:5">
      <c r="A37" s="28"/>
      <c r="B37" s="29"/>
      <c r="C37" s="30"/>
      <c r="D37" s="30"/>
      <c r="E37" s="31"/>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4DD9-C590-4236-9EA5-A71F989565D0}">
  <dimension ref="A1:O53"/>
  <sheetViews>
    <sheetView workbookViewId="0"/>
  </sheetViews>
  <sheetFormatPr defaultRowHeight="13"/>
  <cols>
    <col min="1" max="1" width="3" style="45" customWidth="1"/>
    <col min="2" max="2" width="18.08203125" style="45" customWidth="1"/>
    <col min="3" max="3" width="19.83203125" style="45" bestFit="1" customWidth="1"/>
    <col min="4" max="4" width="4.75" style="45" bestFit="1" customWidth="1"/>
    <col min="5" max="16384" width="8.6640625" style="45"/>
  </cols>
  <sheetData>
    <row r="1" spans="1:4" ht="14">
      <c r="A1" s="171" t="s">
        <v>205</v>
      </c>
      <c r="D1" s="46"/>
    </row>
    <row r="2" spans="1:4">
      <c r="A2" s="173"/>
      <c r="B2" s="173"/>
      <c r="C2" s="173"/>
      <c r="D2" s="46"/>
    </row>
    <row r="3" spans="1:4">
      <c r="A3" s="174" t="s">
        <v>209</v>
      </c>
      <c r="B3" s="175"/>
      <c r="C3" s="176" t="s">
        <v>208</v>
      </c>
      <c r="D3" s="46"/>
    </row>
    <row r="4" spans="1:4">
      <c r="A4" s="48"/>
      <c r="B4" s="49"/>
      <c r="C4" s="50" t="s">
        <v>209</v>
      </c>
      <c r="D4" s="172" t="s">
        <v>200</v>
      </c>
    </row>
    <row r="5" spans="1:4">
      <c r="A5" s="57"/>
      <c r="B5" s="53"/>
      <c r="C5" s="212" t="s">
        <v>219</v>
      </c>
      <c r="D5" s="37"/>
    </row>
    <row r="6" spans="1:4" ht="14">
      <c r="A6" s="194">
        <v>1</v>
      </c>
      <c r="B6" s="60" t="s">
        <v>73</v>
      </c>
      <c r="C6" s="61"/>
      <c r="D6" s="56"/>
    </row>
    <row r="7" spans="1:4" ht="14">
      <c r="A7" s="195">
        <v>2</v>
      </c>
      <c r="B7" s="63" t="s">
        <v>74</v>
      </c>
      <c r="C7" s="64"/>
      <c r="D7" s="65"/>
    </row>
    <row r="8" spans="1:4" ht="14">
      <c r="A8" s="195">
        <v>3</v>
      </c>
      <c r="B8" s="63" t="s">
        <v>75</v>
      </c>
      <c r="C8" s="64"/>
      <c r="D8" s="65"/>
    </row>
    <row r="9" spans="1:4" ht="14">
      <c r="A9" s="195">
        <v>4</v>
      </c>
      <c r="B9" s="63" t="s">
        <v>76</v>
      </c>
      <c r="C9" s="64"/>
      <c r="D9" s="65"/>
    </row>
    <row r="10" spans="1:4" ht="14">
      <c r="A10" s="194">
        <v>5</v>
      </c>
      <c r="B10" s="60" t="s">
        <v>77</v>
      </c>
      <c r="C10" s="61"/>
      <c r="D10" s="56"/>
    </row>
    <row r="11" spans="1:4" ht="14">
      <c r="A11" s="195">
        <v>6</v>
      </c>
      <c r="B11" s="63" t="s">
        <v>78</v>
      </c>
      <c r="C11" s="64"/>
      <c r="D11" s="65"/>
    </row>
    <row r="12" spans="1:4" ht="14">
      <c r="A12" s="195">
        <v>7</v>
      </c>
      <c r="B12" s="63" t="s">
        <v>79</v>
      </c>
      <c r="C12" s="64"/>
      <c r="D12" s="65"/>
    </row>
    <row r="13" spans="1:4" ht="14">
      <c r="A13" s="195">
        <v>8</v>
      </c>
      <c r="B13" s="63" t="s">
        <v>80</v>
      </c>
      <c r="C13" s="64"/>
      <c r="D13" s="65"/>
    </row>
    <row r="14" spans="1:4" ht="14">
      <c r="A14" s="195">
        <v>9</v>
      </c>
      <c r="B14" s="63" t="s">
        <v>81</v>
      </c>
      <c r="C14" s="64"/>
      <c r="D14" s="65"/>
    </row>
    <row r="15" spans="1:4" ht="14">
      <c r="A15" s="195">
        <v>10</v>
      </c>
      <c r="B15" s="63" t="s">
        <v>82</v>
      </c>
      <c r="C15" s="64"/>
      <c r="D15" s="65"/>
    </row>
    <row r="16" spans="1:4" ht="14">
      <c r="A16" s="195">
        <v>11</v>
      </c>
      <c r="B16" s="63" t="s">
        <v>83</v>
      </c>
      <c r="C16" s="64"/>
      <c r="D16" s="65"/>
    </row>
    <row r="17" spans="1:4" ht="14">
      <c r="A17" s="195">
        <v>12</v>
      </c>
      <c r="B17" s="63" t="s">
        <v>84</v>
      </c>
      <c r="C17" s="64"/>
      <c r="D17" s="65"/>
    </row>
    <row r="18" spans="1:4" ht="14">
      <c r="A18" s="195">
        <v>13</v>
      </c>
      <c r="B18" s="63" t="s">
        <v>85</v>
      </c>
      <c r="C18" s="64"/>
      <c r="D18" s="65"/>
    </row>
    <row r="19" spans="1:4" ht="14">
      <c r="A19" s="195">
        <v>14</v>
      </c>
      <c r="B19" s="63" t="s">
        <v>86</v>
      </c>
      <c r="C19" s="64"/>
      <c r="D19" s="65"/>
    </row>
    <row r="20" spans="1:4" ht="14">
      <c r="A20" s="195">
        <v>15</v>
      </c>
      <c r="B20" s="63" t="s">
        <v>70</v>
      </c>
      <c r="C20" s="64"/>
      <c r="D20" s="65"/>
    </row>
    <row r="21" spans="1:4" ht="14">
      <c r="A21" s="195">
        <v>16</v>
      </c>
      <c r="B21" s="63" t="s">
        <v>71</v>
      </c>
      <c r="C21" s="64"/>
      <c r="D21" s="65"/>
    </row>
    <row r="22" spans="1:4" ht="14">
      <c r="A22" s="195">
        <v>17</v>
      </c>
      <c r="B22" s="63" t="s">
        <v>72</v>
      </c>
      <c r="C22" s="64"/>
      <c r="D22" s="65"/>
    </row>
    <row r="23" spans="1:4" ht="14">
      <c r="A23" s="195">
        <v>18</v>
      </c>
      <c r="B23" s="63" t="s">
        <v>87</v>
      </c>
      <c r="C23" s="64"/>
      <c r="D23" s="65"/>
    </row>
    <row r="24" spans="1:4" ht="14">
      <c r="A24" s="195">
        <v>19</v>
      </c>
      <c r="B24" s="63" t="s">
        <v>88</v>
      </c>
      <c r="C24" s="64"/>
      <c r="D24" s="65"/>
    </row>
    <row r="25" spans="1:4" ht="14">
      <c r="A25" s="195">
        <v>20</v>
      </c>
      <c r="B25" s="63" t="s">
        <v>89</v>
      </c>
      <c r="C25" s="64"/>
      <c r="D25" s="65"/>
    </row>
    <row r="26" spans="1:4" ht="14">
      <c r="A26" s="195">
        <v>21</v>
      </c>
      <c r="B26" s="63" t="s">
        <v>90</v>
      </c>
      <c r="C26" s="64"/>
      <c r="D26" s="65"/>
    </row>
    <row r="27" spans="1:4" ht="14">
      <c r="A27" s="196">
        <v>22</v>
      </c>
      <c r="B27" s="66" t="s">
        <v>64</v>
      </c>
      <c r="C27" s="67"/>
      <c r="D27" s="68"/>
    </row>
    <row r="28" spans="1:4" ht="14">
      <c r="A28" s="195">
        <v>23</v>
      </c>
      <c r="B28" s="63" t="s">
        <v>91</v>
      </c>
      <c r="C28" s="64"/>
      <c r="D28" s="65"/>
    </row>
    <row r="29" spans="1:4" ht="14">
      <c r="A29" s="195">
        <v>24</v>
      </c>
      <c r="B29" s="63" t="s">
        <v>92</v>
      </c>
      <c r="C29" s="64">
        <v>10</v>
      </c>
      <c r="D29" s="65"/>
    </row>
    <row r="30" spans="1:4" ht="14">
      <c r="A30" s="195">
        <v>25</v>
      </c>
      <c r="B30" s="63" t="s">
        <v>1</v>
      </c>
      <c r="C30" s="64"/>
      <c r="D30" s="65"/>
    </row>
    <row r="31" spans="1:4" ht="14">
      <c r="A31" s="195">
        <v>26</v>
      </c>
      <c r="B31" s="63" t="s">
        <v>2</v>
      </c>
      <c r="C31" s="64"/>
      <c r="D31" s="65"/>
    </row>
    <row r="32" spans="1:4" ht="14">
      <c r="A32" s="195">
        <v>27</v>
      </c>
      <c r="B32" s="63" t="s">
        <v>65</v>
      </c>
      <c r="C32" s="64"/>
      <c r="D32" s="65"/>
    </row>
    <row r="33" spans="1:15" ht="14">
      <c r="A33" s="195">
        <v>28</v>
      </c>
      <c r="B33" s="63" t="s">
        <v>66</v>
      </c>
      <c r="C33" s="64"/>
      <c r="D33" s="65"/>
    </row>
    <row r="34" spans="1:15" ht="14">
      <c r="A34" s="195">
        <v>29</v>
      </c>
      <c r="B34" s="63" t="s">
        <v>93</v>
      </c>
      <c r="C34" s="64"/>
      <c r="D34" s="65"/>
    </row>
    <row r="35" spans="1:15" ht="14">
      <c r="A35" s="195">
        <v>30</v>
      </c>
      <c r="B35" s="63" t="s">
        <v>94</v>
      </c>
      <c r="C35" s="64"/>
      <c r="D35" s="65"/>
    </row>
    <row r="36" spans="1:15" ht="14">
      <c r="A36" s="195">
        <v>31</v>
      </c>
      <c r="B36" s="63" t="s">
        <v>95</v>
      </c>
      <c r="C36" s="64"/>
      <c r="D36" s="65"/>
    </row>
    <row r="37" spans="1:15" ht="14">
      <c r="A37" s="195">
        <v>32</v>
      </c>
      <c r="B37" s="63" t="s">
        <v>67</v>
      </c>
      <c r="C37" s="64"/>
      <c r="D37" s="65"/>
    </row>
    <row r="38" spans="1:15" ht="14">
      <c r="A38" s="195">
        <v>33</v>
      </c>
      <c r="B38" s="63" t="s">
        <v>96</v>
      </c>
      <c r="C38" s="64"/>
      <c r="D38" s="65"/>
    </row>
    <row r="39" spans="1:15" ht="14">
      <c r="A39" s="195">
        <v>34</v>
      </c>
      <c r="B39" s="63" t="s">
        <v>97</v>
      </c>
      <c r="C39" s="64"/>
      <c r="D39" s="65"/>
    </row>
    <row r="40" spans="1:15" ht="14">
      <c r="A40" s="195">
        <v>35</v>
      </c>
      <c r="B40" s="63" t="s">
        <v>3</v>
      </c>
      <c r="C40" s="64"/>
      <c r="D40" s="65"/>
    </row>
    <row r="41" spans="1:15" ht="14">
      <c r="A41" s="195">
        <v>36</v>
      </c>
      <c r="B41" s="63" t="s">
        <v>98</v>
      </c>
      <c r="C41" s="64"/>
      <c r="D41" s="65"/>
    </row>
    <row r="42" spans="1:15" ht="14">
      <c r="A42" s="195">
        <v>37</v>
      </c>
      <c r="B42" s="63" t="s">
        <v>99</v>
      </c>
      <c r="C42" s="64"/>
      <c r="D42" s="65"/>
    </row>
    <row r="43" spans="1:15" ht="14">
      <c r="A43" s="195">
        <v>38</v>
      </c>
      <c r="B43" s="63" t="s">
        <v>4</v>
      </c>
      <c r="C43" s="64"/>
      <c r="D43" s="65"/>
    </row>
    <row r="44" spans="1:15" ht="14">
      <c r="A44" s="195">
        <v>39</v>
      </c>
      <c r="B44" s="63" t="s">
        <v>5</v>
      </c>
      <c r="C44" s="64"/>
      <c r="D44" s="65"/>
    </row>
    <row r="45" spans="1:15" ht="14">
      <c r="A45" s="197">
        <v>40</v>
      </c>
      <c r="B45" s="69" t="s">
        <v>201</v>
      </c>
      <c r="C45" s="209" t="s">
        <v>211</v>
      </c>
      <c r="D45" s="70"/>
    </row>
    <row r="46" spans="1:15">
      <c r="A46" s="71" t="s">
        <v>204</v>
      </c>
      <c r="B46" s="47"/>
      <c r="C46" s="47"/>
      <c r="D46" s="47"/>
    </row>
    <row r="47" spans="1:15">
      <c r="A47" s="72"/>
      <c r="B47" s="47"/>
      <c r="C47" s="47"/>
      <c r="D47" s="47"/>
    </row>
    <row r="48" spans="1:15">
      <c r="A48" s="72"/>
      <c r="B48" s="47"/>
      <c r="C48" s="213">
        <f>COUNT(C6:C44)</f>
        <v>1</v>
      </c>
      <c r="D48" s="214" t="s">
        <v>230</v>
      </c>
      <c r="E48" s="213"/>
      <c r="F48" s="213"/>
      <c r="G48" s="213"/>
      <c r="H48" s="213"/>
      <c r="I48" s="213"/>
      <c r="J48" s="213"/>
      <c r="K48" s="213"/>
      <c r="L48" s="213"/>
      <c r="M48" s="213"/>
      <c r="N48" s="213"/>
      <c r="O48" s="213"/>
    </row>
    <row r="49" spans="1:15">
      <c r="A49" s="72"/>
      <c r="B49" s="47"/>
      <c r="C49" s="213" cm="1">
        <f t="array" ref="C49">IF(C48=1,_xlfn.XLOOKUP(TRUE,ISNUMBER(C6:C44),A6:A44),"ERR")</f>
        <v>24</v>
      </c>
      <c r="D49" s="214" t="s">
        <v>231</v>
      </c>
      <c r="E49" s="213"/>
      <c r="F49" s="213"/>
      <c r="G49" s="213"/>
      <c r="H49" s="213"/>
      <c r="I49" s="213"/>
      <c r="J49" s="213"/>
      <c r="K49" s="213"/>
      <c r="L49" s="213"/>
      <c r="M49" s="213"/>
      <c r="N49" s="213"/>
      <c r="O49" s="213"/>
    </row>
    <row r="50" spans="1:15">
      <c r="A50" s="46"/>
      <c r="B50" s="46"/>
      <c r="C50" s="213">
        <f>IF(C49="ERR","ERR",C49+4)</f>
        <v>28</v>
      </c>
      <c r="D50" s="214" t="s">
        <v>232</v>
      </c>
      <c r="E50" s="213"/>
      <c r="F50" s="213"/>
      <c r="G50" s="213"/>
      <c r="H50" s="213"/>
      <c r="I50" s="213"/>
      <c r="J50" s="213"/>
      <c r="K50" s="213"/>
      <c r="L50" s="213"/>
      <c r="M50" s="213"/>
      <c r="N50" s="213"/>
      <c r="O50" s="213"/>
    </row>
    <row r="51" spans="1:15">
      <c r="A51" s="46"/>
      <c r="B51" s="46"/>
      <c r="C51" s="213" t="str">
        <f>IF(C49="ERR","ERR",_xlfn.XLOOKUP(C49,A6:A44,B6:B44))</f>
        <v>電気・ガス・熱供給</v>
      </c>
      <c r="D51" s="214" t="s">
        <v>233</v>
      </c>
      <c r="E51" s="213"/>
      <c r="F51" s="213"/>
      <c r="G51" s="213"/>
      <c r="H51" s="213"/>
      <c r="I51" s="213"/>
      <c r="J51" s="213"/>
      <c r="K51" s="213"/>
      <c r="L51" s="213"/>
      <c r="M51" s="213"/>
      <c r="N51" s="213"/>
      <c r="O51" s="213"/>
    </row>
    <row r="52" spans="1:15">
      <c r="A52" s="46"/>
      <c r="B52" s="46"/>
      <c r="C52" s="46"/>
      <c r="D52" s="46"/>
    </row>
    <row r="53" spans="1:15">
      <c r="A53" s="46"/>
      <c r="B53" s="46"/>
      <c r="C53" s="46"/>
      <c r="D53" s="46"/>
    </row>
  </sheetData>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44FBB-58A7-4D48-BF59-DD982CA11C89}">
  <sheetPr>
    <pageSetUpPr fitToPage="1"/>
  </sheetPr>
  <dimension ref="A1:G51"/>
  <sheetViews>
    <sheetView showGridLines="0" workbookViewId="0">
      <pane xSplit="2" ySplit="5" topLeftCell="C6" activePane="bottomRight" state="frozen"/>
      <selection pane="topRight"/>
      <selection pane="bottomLeft"/>
      <selection pane="bottomRight" activeCell="C6" sqref="C6"/>
    </sheetView>
  </sheetViews>
  <sheetFormatPr defaultRowHeight="13"/>
  <cols>
    <col min="1" max="1" width="3" style="45" customWidth="1"/>
    <col min="2" max="2" width="20.83203125" style="45" customWidth="1"/>
    <col min="3" max="3" width="12.4140625" style="45" customWidth="1"/>
    <col min="4" max="5" width="13.4140625" style="45" customWidth="1"/>
    <col min="6" max="6" width="6.33203125" style="45" customWidth="1"/>
    <col min="7" max="7" width="3.6640625" style="45" customWidth="1"/>
    <col min="8" max="16384" width="8.6640625" style="45"/>
  </cols>
  <sheetData>
    <row r="1" spans="1:7">
      <c r="A1" s="44" t="s">
        <v>227</v>
      </c>
      <c r="F1" s="46"/>
      <c r="G1" s="46"/>
    </row>
    <row r="2" spans="1:7">
      <c r="A2" s="173"/>
      <c r="B2" s="173"/>
      <c r="C2" s="173"/>
      <c r="D2" s="173"/>
      <c r="E2" s="173"/>
      <c r="F2" s="46"/>
      <c r="G2" s="46"/>
    </row>
    <row r="3" spans="1:7">
      <c r="A3" s="44" t="s">
        <v>217</v>
      </c>
      <c r="C3" s="177"/>
      <c r="D3" s="169" t="s">
        <v>238</v>
      </c>
      <c r="E3" s="168"/>
      <c r="F3" s="46"/>
      <c r="G3" s="47"/>
    </row>
    <row r="4" spans="1:7">
      <c r="A4" s="48"/>
      <c r="B4" s="49"/>
      <c r="C4" s="167" t="s">
        <v>218</v>
      </c>
      <c r="D4" s="51" t="s">
        <v>226</v>
      </c>
      <c r="E4" s="51"/>
      <c r="F4" s="52" t="s">
        <v>200</v>
      </c>
      <c r="G4" s="53"/>
    </row>
    <row r="5" spans="1:7" ht="29.5" customHeight="1">
      <c r="A5" s="57"/>
      <c r="B5" s="53"/>
      <c r="C5" s="178" t="s">
        <v>210</v>
      </c>
      <c r="D5" s="58" t="s">
        <v>209</v>
      </c>
      <c r="E5" s="234" t="s">
        <v>242</v>
      </c>
      <c r="F5" s="37"/>
    </row>
    <row r="6" spans="1:7">
      <c r="A6" s="194">
        <v>1</v>
      </c>
      <c r="B6" s="60" t="s">
        <v>73</v>
      </c>
      <c r="C6" s="180" t="str">
        <f>IF(ISNUMBER(データ入力!C6)=FALSE,"",データ入力!C6)</f>
        <v/>
      </c>
      <c r="D6" s="217">
        <f ca="1">価格変化WS!G5</f>
        <v>0.14197838773186605</v>
      </c>
      <c r="E6" s="218">
        <f ca="1">価格変化WS!I5</f>
        <v>60.10383773871272</v>
      </c>
      <c r="F6" s="56"/>
      <c r="G6" s="62"/>
    </row>
    <row r="7" spans="1:7">
      <c r="A7" s="195">
        <v>2</v>
      </c>
      <c r="B7" s="63" t="s">
        <v>74</v>
      </c>
      <c r="C7" s="181" t="str">
        <f>IF(ISNUMBER(データ入力!C7)=FALSE,"",データ入力!C7)</f>
        <v/>
      </c>
      <c r="D7" s="219">
        <f ca="1">価格変化WS!G6</f>
        <v>5.6237137911267325E-2</v>
      </c>
      <c r="E7" s="220">
        <f ca="1">価格変化WS!I6</f>
        <v>23.806917840846758</v>
      </c>
      <c r="F7" s="65"/>
      <c r="G7" s="62"/>
    </row>
    <row r="8" spans="1:7">
      <c r="A8" s="195">
        <v>3</v>
      </c>
      <c r="B8" s="63" t="s">
        <v>75</v>
      </c>
      <c r="C8" s="181" t="str">
        <f>IF(ISNUMBER(データ入力!C8)=FALSE,"",データ入力!C8)</f>
        <v/>
      </c>
      <c r="D8" s="219">
        <f ca="1">価格変化WS!G7</f>
        <v>0.11735549250253823</v>
      </c>
      <c r="E8" s="220">
        <f ca="1">価格変化WS!I7</f>
        <v>49.680205500292224</v>
      </c>
      <c r="F8" s="65"/>
      <c r="G8" s="62"/>
    </row>
    <row r="9" spans="1:7">
      <c r="A9" s="195">
        <v>4</v>
      </c>
      <c r="B9" s="63" t="s">
        <v>76</v>
      </c>
      <c r="C9" s="181" t="str">
        <f>IF(ISNUMBER(データ入力!C9)=FALSE,"",データ入力!C9)</f>
        <v/>
      </c>
      <c r="D9" s="219">
        <f ca="1">価格変化WS!G8</f>
        <v>0.23564290435761565</v>
      </c>
      <c r="E9" s="220">
        <f ca="1">価格変化WS!I8</f>
        <v>99.754921252781173</v>
      </c>
      <c r="F9" s="65"/>
      <c r="G9" s="62"/>
    </row>
    <row r="10" spans="1:7">
      <c r="A10" s="194">
        <v>5</v>
      </c>
      <c r="B10" s="60" t="s">
        <v>77</v>
      </c>
      <c r="C10" s="180" t="str">
        <f>IF(ISNUMBER(データ入力!C10)=FALSE,"",データ入力!C10)</f>
        <v/>
      </c>
      <c r="D10" s="217">
        <f ca="1">価格変化WS!G9</f>
        <v>0.19037649563039782</v>
      </c>
      <c r="E10" s="218">
        <f ca="1">価格変化WS!I9</f>
        <v>80.592251999957199</v>
      </c>
      <c r="F10" s="56"/>
      <c r="G10" s="62"/>
    </row>
    <row r="11" spans="1:7">
      <c r="A11" s="195">
        <v>6</v>
      </c>
      <c r="B11" s="63" t="s">
        <v>78</v>
      </c>
      <c r="C11" s="181" t="str">
        <f>IF(ISNUMBER(データ入力!C11)=FALSE,"",データ入力!C11)</f>
        <v/>
      </c>
      <c r="D11" s="219">
        <f ca="1">価格変化WS!G10</f>
        <v>0.30640607337193432</v>
      </c>
      <c r="E11" s="220">
        <f ca="1">価格変化WS!I10</f>
        <v>129.71115681974646</v>
      </c>
      <c r="F11" s="65"/>
      <c r="G11" s="62"/>
    </row>
    <row r="12" spans="1:7">
      <c r="A12" s="195">
        <v>7</v>
      </c>
      <c r="B12" s="63" t="s">
        <v>79</v>
      </c>
      <c r="C12" s="181" t="str">
        <f>IF(ISNUMBER(データ入力!C12)=FALSE,"",データ入力!C12)</f>
        <v/>
      </c>
      <c r="D12" s="219">
        <f ca="1">価格変化WS!G11</f>
        <v>0.47755432461086017</v>
      </c>
      <c r="E12" s="220">
        <f ca="1">価格変化WS!I11</f>
        <v>202.16349894068793</v>
      </c>
      <c r="F12" s="65"/>
      <c r="G12" s="62"/>
    </row>
    <row r="13" spans="1:7">
      <c r="A13" s="195">
        <v>8</v>
      </c>
      <c r="B13" s="63" t="s">
        <v>80</v>
      </c>
      <c r="C13" s="181" t="str">
        <f>IF(ISNUMBER(データ入力!C13)=FALSE,"",データ入力!C13)</f>
        <v/>
      </c>
      <c r="D13" s="219">
        <f ca="1">価格変化WS!G12</f>
        <v>0.32556683681280446</v>
      </c>
      <c r="E13" s="220">
        <f ca="1">価格変化WS!I12</f>
        <v>137.82249992764849</v>
      </c>
      <c r="F13" s="65"/>
      <c r="G13" s="62"/>
    </row>
    <row r="14" spans="1:7">
      <c r="A14" s="195">
        <v>9</v>
      </c>
      <c r="B14" s="63" t="s">
        <v>81</v>
      </c>
      <c r="C14" s="181" t="str">
        <f>IF(ISNUMBER(データ入力!C14)=FALSE,"",データ入力!C14)</f>
        <v/>
      </c>
      <c r="D14" s="219">
        <f ca="1">価格変化WS!G13</f>
        <v>0.11364245316049554</v>
      </c>
      <c r="E14" s="220">
        <f ca="1">価格変化WS!I13</f>
        <v>48.108361237959457</v>
      </c>
      <c r="F14" s="65"/>
      <c r="G14" s="62"/>
    </row>
    <row r="15" spans="1:7">
      <c r="A15" s="195">
        <v>10</v>
      </c>
      <c r="B15" s="63" t="s">
        <v>82</v>
      </c>
      <c r="C15" s="181" t="str">
        <f>IF(ISNUMBER(データ入力!C15)=FALSE,"",データ入力!C15)</f>
        <v/>
      </c>
      <c r="D15" s="219">
        <f ca="1">価格変化WS!G14</f>
        <v>0.31425294871490006</v>
      </c>
      <c r="E15" s="220">
        <f ca="1">価格変化WS!I14</f>
        <v>133.03298157000501</v>
      </c>
      <c r="F15" s="65"/>
      <c r="G15" s="62"/>
    </row>
    <row r="16" spans="1:7">
      <c r="A16" s="195">
        <v>11</v>
      </c>
      <c r="B16" s="63" t="s">
        <v>83</v>
      </c>
      <c r="C16" s="181" t="str">
        <f>IF(ISNUMBER(データ入力!C16)=FALSE,"",データ入力!C16)</f>
        <v/>
      </c>
      <c r="D16" s="219">
        <f ca="1">価格変化WS!G15</f>
        <v>0.53517978983429126</v>
      </c>
      <c r="E16" s="220">
        <f ca="1">価格変化WS!I15</f>
        <v>226.55813862308776</v>
      </c>
      <c r="F16" s="65"/>
      <c r="G16" s="62"/>
    </row>
    <row r="17" spans="1:7">
      <c r="A17" s="195">
        <v>12</v>
      </c>
      <c r="B17" s="63" t="s">
        <v>84</v>
      </c>
      <c r="C17" s="181" t="str">
        <f>IF(ISNUMBER(データ入力!C17)=FALSE,"",データ入力!C17)</f>
        <v/>
      </c>
      <c r="D17" s="219">
        <f ca="1">価格変化WS!G16</f>
        <v>0.75794758037328336</v>
      </c>
      <c r="E17" s="220">
        <f ca="1">価格変化WS!I16</f>
        <v>320.86262643889086</v>
      </c>
      <c r="F17" s="65"/>
      <c r="G17" s="62"/>
    </row>
    <row r="18" spans="1:7">
      <c r="A18" s="195">
        <v>13</v>
      </c>
      <c r="B18" s="63" t="s">
        <v>85</v>
      </c>
      <c r="C18" s="181" t="str">
        <f>IF(ISNUMBER(データ入力!C18)=FALSE,"",データ入力!C18)</f>
        <v/>
      </c>
      <c r="D18" s="219">
        <f ca="1">価格変化WS!G17</f>
        <v>0.33293883862467205</v>
      </c>
      <c r="E18" s="220">
        <f ca="1">価格変化WS!I17</f>
        <v>140.94329604167945</v>
      </c>
      <c r="F18" s="65"/>
      <c r="G18" s="62"/>
    </row>
    <row r="19" spans="1:7">
      <c r="A19" s="195">
        <v>14</v>
      </c>
      <c r="B19" s="63" t="s">
        <v>86</v>
      </c>
      <c r="C19" s="181" t="str">
        <f>IF(ISNUMBER(データ入力!C19)=FALSE,"",データ入力!C19)</f>
        <v/>
      </c>
      <c r="D19" s="219">
        <f ca="1">価格変化WS!G18</f>
        <v>0.29712499475059267</v>
      </c>
      <c r="E19" s="220">
        <f ca="1">価格変化WS!I18</f>
        <v>125.78218951416721</v>
      </c>
      <c r="F19" s="65"/>
      <c r="G19" s="62"/>
    </row>
    <row r="20" spans="1:7">
      <c r="A20" s="195">
        <v>15</v>
      </c>
      <c r="B20" s="63" t="s">
        <v>70</v>
      </c>
      <c r="C20" s="181" t="str">
        <f>IF(ISNUMBER(データ入力!C20)=FALSE,"",データ入力!C20)</f>
        <v/>
      </c>
      <c r="D20" s="219">
        <f ca="1">価格変化WS!G19</f>
        <v>0.19554828355078702</v>
      </c>
      <c r="E20" s="220">
        <f ca="1">価格変化WS!I19</f>
        <v>82.781629601378853</v>
      </c>
      <c r="F20" s="65"/>
      <c r="G20" s="62"/>
    </row>
    <row r="21" spans="1:7">
      <c r="A21" s="195">
        <v>16</v>
      </c>
      <c r="B21" s="63" t="s">
        <v>71</v>
      </c>
      <c r="C21" s="181" t="str">
        <f>IF(ISNUMBER(データ入力!C21)=FALSE,"",データ入力!C21)</f>
        <v/>
      </c>
      <c r="D21" s="219">
        <f ca="1">価格変化WS!G20</f>
        <v>0.16379897611838828</v>
      </c>
      <c r="E21" s="220">
        <f ca="1">価格変化WS!I20</f>
        <v>69.341166917457954</v>
      </c>
      <c r="F21" s="65"/>
      <c r="G21" s="62"/>
    </row>
    <row r="22" spans="1:7">
      <c r="A22" s="195">
        <v>17</v>
      </c>
      <c r="B22" s="63" t="s">
        <v>72</v>
      </c>
      <c r="C22" s="181" t="str">
        <f>IF(ISNUMBER(データ入力!C22)=FALSE,"",データ入力!C22)</f>
        <v/>
      </c>
      <c r="D22" s="219">
        <f ca="1">価格変化WS!G21</f>
        <v>0.15585441280171253</v>
      </c>
      <c r="E22" s="220">
        <f ca="1">価格変化WS!I21</f>
        <v>65.977987830002817</v>
      </c>
      <c r="F22" s="65"/>
      <c r="G22" s="62"/>
    </row>
    <row r="23" spans="1:7">
      <c r="A23" s="195">
        <v>18</v>
      </c>
      <c r="B23" s="63" t="s">
        <v>87</v>
      </c>
      <c r="C23" s="181" t="str">
        <f>IF(ISNUMBER(データ入力!C23)=FALSE,"",データ入力!C23)</f>
        <v/>
      </c>
      <c r="D23" s="219">
        <f ca="1">価格変化WS!G22</f>
        <v>0.3104482588432867</v>
      </c>
      <c r="E23" s="220">
        <f ca="1">価格変化WS!I22</f>
        <v>131.42233880709773</v>
      </c>
      <c r="F23" s="65"/>
      <c r="G23" s="62"/>
    </row>
    <row r="24" spans="1:7">
      <c r="A24" s="195">
        <v>19</v>
      </c>
      <c r="B24" s="63" t="s">
        <v>88</v>
      </c>
      <c r="C24" s="181" t="str">
        <f>IF(ISNUMBER(データ入力!C24)=FALSE,"",データ入力!C24)</f>
        <v/>
      </c>
      <c r="D24" s="219">
        <f ca="1">価格変化WS!G23</f>
        <v>0.15599189445297559</v>
      </c>
      <c r="E24" s="220">
        <f ca="1">価格変化WS!I23</f>
        <v>66.036188060274284</v>
      </c>
      <c r="F24" s="65"/>
      <c r="G24" s="62"/>
    </row>
    <row r="25" spans="1:7">
      <c r="A25" s="195">
        <v>20</v>
      </c>
      <c r="B25" s="63" t="s">
        <v>89</v>
      </c>
      <c r="C25" s="181" t="str">
        <f>IF(ISNUMBER(データ入力!C25)=FALSE,"",データ入力!C25)</f>
        <v/>
      </c>
      <c r="D25" s="219">
        <f ca="1">価格変化WS!G24</f>
        <v>8.6813323379683199E-2</v>
      </c>
      <c r="E25" s="220">
        <f ca="1">価格変化WS!I24</f>
        <v>36.750761755549732</v>
      </c>
      <c r="F25" s="65"/>
      <c r="G25" s="62"/>
    </row>
    <row r="26" spans="1:7">
      <c r="A26" s="195">
        <v>21</v>
      </c>
      <c r="B26" s="63" t="s">
        <v>90</v>
      </c>
      <c r="C26" s="181" t="str">
        <f>IF(ISNUMBER(データ入力!C26)=FALSE,"",データ入力!C26)</f>
        <v/>
      </c>
      <c r="D26" s="219">
        <f ca="1">価格変化WS!G25</f>
        <v>0.21975563136499432</v>
      </c>
      <c r="E26" s="220">
        <f ca="1">価格変化WS!I25</f>
        <v>93.029347781257471</v>
      </c>
      <c r="F26" s="65"/>
      <c r="G26" s="62"/>
    </row>
    <row r="27" spans="1:7">
      <c r="A27" s="196">
        <v>22</v>
      </c>
      <c r="B27" s="66" t="s">
        <v>64</v>
      </c>
      <c r="C27" s="182" t="str">
        <f>IF(ISNUMBER(データ入力!C27)=FALSE,"",データ入力!C27)</f>
        <v/>
      </c>
      <c r="D27" s="221">
        <f ca="1">価格変化WS!G26</f>
        <v>0.23536210139839708</v>
      </c>
      <c r="E27" s="222">
        <f ca="1">価格変化WS!I26</f>
        <v>99.636048685152801</v>
      </c>
      <c r="F27" s="68"/>
      <c r="G27" s="62"/>
    </row>
    <row r="28" spans="1:7">
      <c r="A28" s="195">
        <v>23</v>
      </c>
      <c r="B28" s="63" t="s">
        <v>91</v>
      </c>
      <c r="C28" s="181" t="str">
        <f>IF(ISNUMBER(データ入力!C28)=FALSE,"",データ入力!C28)</f>
        <v/>
      </c>
      <c r="D28" s="219">
        <f ca="1">価格変化WS!G27</f>
        <v>8.5447289773072865E-2</v>
      </c>
      <c r="E28" s="220">
        <f ca="1">価格変化WS!I27</f>
        <v>36.172477528288368</v>
      </c>
      <c r="F28" s="65"/>
      <c r="G28" s="62"/>
    </row>
    <row r="29" spans="1:7">
      <c r="A29" s="195">
        <v>24</v>
      </c>
      <c r="B29" s="63" t="s">
        <v>92</v>
      </c>
      <c r="C29" s="181">
        <f>IF(ISNUMBER(データ入力!C29)=FALSE,"",データ入力!C29)</f>
        <v>10</v>
      </c>
      <c r="D29" s="219">
        <f ca="1">価格変化WS!G28</f>
        <v>10</v>
      </c>
      <c r="E29" s="220" t="str">
        <f ca="1">価格変化WS!I28</f>
        <v>－</v>
      </c>
      <c r="F29" s="65"/>
      <c r="G29" s="62"/>
    </row>
    <row r="30" spans="1:7">
      <c r="A30" s="195">
        <v>25</v>
      </c>
      <c r="B30" s="63" t="s">
        <v>1</v>
      </c>
      <c r="C30" s="181" t="str">
        <f>IF(ISNUMBER(データ入力!C30)=FALSE,"",データ入力!C30)</f>
        <v/>
      </c>
      <c r="D30" s="219">
        <f ca="1">価格変化WS!G29</f>
        <v>0.63526624825954181</v>
      </c>
      <c r="E30" s="220">
        <f ca="1">価格変化WS!I29</f>
        <v>268.92782849725671</v>
      </c>
      <c r="F30" s="65"/>
      <c r="G30" s="62"/>
    </row>
    <row r="31" spans="1:7">
      <c r="A31" s="195">
        <v>26</v>
      </c>
      <c r="B31" s="63" t="s">
        <v>2</v>
      </c>
      <c r="C31" s="181" t="str">
        <f>IF(ISNUMBER(データ入力!C31)=FALSE,"",データ入力!C31)</f>
        <v/>
      </c>
      <c r="D31" s="219">
        <f ca="1">価格変化WS!G30</f>
        <v>0.71516867455448185</v>
      </c>
      <c r="E31" s="220">
        <f ca="1">価格変化WS!I30</f>
        <v>302.75299401491424</v>
      </c>
      <c r="F31" s="65"/>
      <c r="G31" s="62"/>
    </row>
    <row r="32" spans="1:7">
      <c r="A32" s="195">
        <v>27</v>
      </c>
      <c r="B32" s="63" t="s">
        <v>65</v>
      </c>
      <c r="C32" s="181" t="str">
        <f>IF(ISNUMBER(データ入力!C32)=FALSE,"",データ入力!C32)</f>
        <v/>
      </c>
      <c r="D32" s="219">
        <f ca="1">価格変化WS!G31</f>
        <v>0.276605582172328</v>
      </c>
      <c r="E32" s="220">
        <f ca="1">価格変化WS!I31</f>
        <v>117.09568825295507</v>
      </c>
      <c r="F32" s="65"/>
      <c r="G32" s="62"/>
    </row>
    <row r="33" spans="1:7">
      <c r="A33" s="195">
        <v>28</v>
      </c>
      <c r="B33" s="63" t="s">
        <v>66</v>
      </c>
      <c r="C33" s="181" t="str">
        <f>IF(ISNUMBER(データ入力!C33)=FALSE,"",データ入力!C33)</f>
        <v/>
      </c>
      <c r="D33" s="219">
        <f ca="1">価格変化WS!G32</f>
        <v>7.7856230003245083E-2</v>
      </c>
      <c r="E33" s="220">
        <f ca="1">価格変化WS!I32</f>
        <v>32.95894741318201</v>
      </c>
      <c r="F33" s="65"/>
      <c r="G33" s="62"/>
    </row>
    <row r="34" spans="1:7">
      <c r="A34" s="195">
        <v>29</v>
      </c>
      <c r="B34" s="63" t="s">
        <v>93</v>
      </c>
      <c r="C34" s="181" t="str">
        <f>IF(ISNUMBER(データ入力!C34)=FALSE,"",データ入力!C34)</f>
        <v/>
      </c>
      <c r="D34" s="219">
        <f ca="1">価格変化WS!G33</f>
        <v>5.5822999740215117E-2</v>
      </c>
      <c r="E34" s="220">
        <f ca="1">価格変化WS!I33</f>
        <v>23.631600358855501</v>
      </c>
      <c r="F34" s="65"/>
      <c r="G34" s="62"/>
    </row>
    <row r="35" spans="1:7">
      <c r="A35" s="195">
        <v>30</v>
      </c>
      <c r="B35" s="63" t="s">
        <v>94</v>
      </c>
      <c r="C35" s="181" t="str">
        <f>IF(ISNUMBER(データ入力!C35)=FALSE,"",データ入力!C35)</f>
        <v/>
      </c>
      <c r="D35" s="219">
        <f ca="1">価格変化WS!G34</f>
        <v>0.17278268690948989</v>
      </c>
      <c r="E35" s="220">
        <f ca="1">価格変化WS!I34</f>
        <v>73.144249233758302</v>
      </c>
      <c r="F35" s="65"/>
      <c r="G35" s="62"/>
    </row>
    <row r="36" spans="1:7">
      <c r="A36" s="195">
        <v>31</v>
      </c>
      <c r="B36" s="63" t="s">
        <v>95</v>
      </c>
      <c r="C36" s="181" t="str">
        <f>IF(ISNUMBER(データ入力!C36)=FALSE,"",データ入力!C36)</f>
        <v/>
      </c>
      <c r="D36" s="219">
        <f ca="1">価格変化WS!G35</f>
        <v>0.10871378787914171</v>
      </c>
      <c r="E36" s="220">
        <f ca="1">価格変化WS!I35</f>
        <v>46.021904960554991</v>
      </c>
      <c r="F36" s="65"/>
      <c r="G36" s="62"/>
    </row>
    <row r="37" spans="1:7">
      <c r="A37" s="195">
        <v>32</v>
      </c>
      <c r="B37" s="63" t="s">
        <v>67</v>
      </c>
      <c r="C37" s="181" t="str">
        <f>IF(ISNUMBER(データ入力!C37)=FALSE,"",データ入力!C37)</f>
        <v/>
      </c>
      <c r="D37" s="219">
        <f ca="1">価格変化WS!G36</f>
        <v>0.14670012290158807</v>
      </c>
      <c r="E37" s="220">
        <f ca="1">価格変化WS!I36</f>
        <v>62.102694107064401</v>
      </c>
      <c r="F37" s="65"/>
      <c r="G37" s="62"/>
    </row>
    <row r="38" spans="1:7">
      <c r="A38" s="195">
        <v>33</v>
      </c>
      <c r="B38" s="63" t="s">
        <v>96</v>
      </c>
      <c r="C38" s="181" t="str">
        <f>IF(ISNUMBER(データ入力!C38)=FALSE,"",データ入力!C38)</f>
        <v/>
      </c>
      <c r="D38" s="219">
        <f ca="1">価格変化WS!G37</f>
        <v>0.17596098160979801</v>
      </c>
      <c r="E38" s="220">
        <f ca="1">価格変化WS!I37</f>
        <v>74.489719569101837</v>
      </c>
      <c r="F38" s="65"/>
      <c r="G38" s="62"/>
    </row>
    <row r="39" spans="1:7">
      <c r="A39" s="195">
        <v>34</v>
      </c>
      <c r="B39" s="63" t="s">
        <v>97</v>
      </c>
      <c r="C39" s="181" t="str">
        <f>IF(ISNUMBER(データ入力!C39)=FALSE,"",データ入力!C39)</f>
        <v/>
      </c>
      <c r="D39" s="219">
        <f ca="1">価格変化WS!G38</f>
        <v>0.1538447434141185</v>
      </c>
      <c r="E39" s="220">
        <f ca="1">価格変化WS!I38</f>
        <v>65.127232692477747</v>
      </c>
      <c r="F39" s="65"/>
      <c r="G39" s="62"/>
    </row>
    <row r="40" spans="1:7">
      <c r="A40" s="195">
        <v>35</v>
      </c>
      <c r="B40" s="63" t="s">
        <v>3</v>
      </c>
      <c r="C40" s="181" t="str">
        <f>IF(ISNUMBER(データ入力!C40)=FALSE,"",データ入力!C40)</f>
        <v/>
      </c>
      <c r="D40" s="219">
        <f ca="1">価格変化WS!G39</f>
        <v>6.619421545489737E-2</v>
      </c>
      <c r="E40" s="220">
        <f ca="1">価格変化WS!I39</f>
        <v>28.02205637421525</v>
      </c>
      <c r="F40" s="65"/>
      <c r="G40" s="62"/>
    </row>
    <row r="41" spans="1:7">
      <c r="A41" s="195">
        <v>36</v>
      </c>
      <c r="B41" s="63" t="s">
        <v>98</v>
      </c>
      <c r="C41" s="181" t="str">
        <f>IF(ISNUMBER(データ入力!C41)=FALSE,"",データ入力!C41)</f>
        <v/>
      </c>
      <c r="D41" s="219">
        <f ca="1">価格変化WS!G40</f>
        <v>7.1428348450127674E-2</v>
      </c>
      <c r="E41" s="220">
        <f ca="1">価格変化WS!I40</f>
        <v>30.237826571875807</v>
      </c>
      <c r="F41" s="65"/>
      <c r="G41" s="62"/>
    </row>
    <row r="42" spans="1:7">
      <c r="A42" s="195">
        <v>37</v>
      </c>
      <c r="B42" s="63" t="s">
        <v>99</v>
      </c>
      <c r="C42" s="181" t="str">
        <f>IF(ISNUMBER(データ入力!C42)=FALSE,"",データ入力!C42)</f>
        <v/>
      </c>
      <c r="D42" s="219">
        <f ca="1">価格変化WS!G41</f>
        <v>0.33571753075093524</v>
      </c>
      <c r="E42" s="220">
        <f ca="1">価格変化WS!I41</f>
        <v>142.11960226230065</v>
      </c>
      <c r="F42" s="65"/>
      <c r="G42" s="62"/>
    </row>
    <row r="43" spans="1:7">
      <c r="A43" s="195">
        <v>38</v>
      </c>
      <c r="B43" s="63" t="s">
        <v>4</v>
      </c>
      <c r="C43" s="181" t="str">
        <f>IF(ISNUMBER(データ入力!C43)=FALSE,"",データ入力!C43)</f>
        <v/>
      </c>
      <c r="D43" s="219">
        <f ca="1">価格変化WS!G42</f>
        <v>0.10357959452385815</v>
      </c>
      <c r="E43" s="220">
        <f ca="1">価格変化WS!I42</f>
        <v>43.848442299970905</v>
      </c>
      <c r="F43" s="65"/>
      <c r="G43" s="62"/>
    </row>
    <row r="44" spans="1:7">
      <c r="A44" s="195">
        <v>39</v>
      </c>
      <c r="B44" s="63" t="s">
        <v>5</v>
      </c>
      <c r="C44" s="181" t="str">
        <f>IF(ISNUMBER(データ入力!C44)=FALSE,"",データ入力!C44)</f>
        <v/>
      </c>
      <c r="D44" s="219">
        <f ca="1">価格変化WS!G43</f>
        <v>6.9563510316717897E-2</v>
      </c>
      <c r="E44" s="220">
        <f ca="1">価格変化WS!I43</f>
        <v>29.448382978593841</v>
      </c>
      <c r="F44" s="65"/>
      <c r="G44" s="62"/>
    </row>
    <row r="45" spans="1:7" ht="14">
      <c r="A45" s="197">
        <v>40</v>
      </c>
      <c r="B45" s="69" t="s">
        <v>201</v>
      </c>
      <c r="C45" s="179">
        <f>SUM(C6:C44)</f>
        <v>10</v>
      </c>
      <c r="D45" s="215"/>
      <c r="E45" s="216"/>
      <c r="F45" s="70"/>
      <c r="G45" s="62"/>
    </row>
    <row r="46" spans="1:7">
      <c r="A46" s="71" t="s">
        <v>204</v>
      </c>
      <c r="B46" s="47"/>
      <c r="C46" s="47"/>
      <c r="D46" s="47"/>
      <c r="E46" s="47"/>
      <c r="F46" s="47"/>
      <c r="G46" s="47"/>
    </row>
    <row r="47" spans="1:7">
      <c r="A47" s="71"/>
      <c r="B47" s="47"/>
      <c r="C47" s="47"/>
      <c r="D47" s="47"/>
      <c r="E47" s="47"/>
      <c r="F47" s="47"/>
      <c r="G47" s="47"/>
    </row>
    <row r="48" spans="1:7">
      <c r="A48" s="46"/>
      <c r="B48" s="46"/>
      <c r="C48" s="46"/>
      <c r="D48" s="46"/>
      <c r="E48" s="46"/>
      <c r="F48" s="46"/>
      <c r="G48" s="46"/>
    </row>
    <row r="49" spans="1:7">
      <c r="B49" s="46"/>
      <c r="C49" s="46"/>
      <c r="D49" s="46"/>
      <c r="E49" s="46"/>
      <c r="F49" s="46"/>
      <c r="G49" s="46"/>
    </row>
    <row r="50" spans="1:7">
      <c r="A50" s="46"/>
      <c r="B50" s="46"/>
      <c r="C50" s="46"/>
      <c r="D50" s="46"/>
      <c r="E50" s="46"/>
      <c r="F50" s="46"/>
      <c r="G50" s="46"/>
    </row>
    <row r="51" spans="1:7">
      <c r="A51" s="46"/>
      <c r="B51" s="46"/>
      <c r="C51" s="46"/>
      <c r="D51" s="46"/>
      <c r="E51" s="46"/>
      <c r="F51" s="46"/>
      <c r="G51" s="46"/>
    </row>
  </sheetData>
  <phoneticPr fontId="3"/>
  <pageMargins left="0.75" right="0.75" top="0.62" bottom="0.62" header="0.51200000000000001" footer="0.51200000000000001"/>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2E02-91D3-4F63-B727-54498DE156B4}">
  <dimension ref="A1:I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63" customWidth="1"/>
    <col min="2" max="2" width="17.5" style="63" customWidth="1"/>
    <col min="3" max="3" width="8.58203125" style="63" customWidth="1"/>
    <col min="4" max="4" width="8.1640625" style="63" customWidth="1"/>
    <col min="5" max="5" width="8.25" style="63" bestFit="1" customWidth="1"/>
    <col min="6" max="16384" width="8.1640625" style="63"/>
  </cols>
  <sheetData>
    <row r="1" spans="1:9" ht="13">
      <c r="B1" s="205" t="s">
        <v>225</v>
      </c>
      <c r="D1" s="63" t="s">
        <v>204</v>
      </c>
      <c r="F1" s="206"/>
    </row>
    <row r="3" spans="1:9" ht="58" customHeight="1">
      <c r="B3" s="39"/>
      <c r="C3" s="40" t="s">
        <v>215</v>
      </c>
      <c r="D3" s="40" t="str">
        <f>"逆行列係数（行部門）（" &amp; データ入力!C51 &amp; "）"</f>
        <v>逆行列係数（行部門）（電気・ガス・熱供給）</v>
      </c>
      <c r="E3" s="40" t="str">
        <f>"自交点の逆行列（"&amp;データ入力!C51&amp;"）"</f>
        <v>自交点の逆行列（電気・ガス・熱供給）</v>
      </c>
      <c r="F3" s="40" t="s">
        <v>212</v>
      </c>
      <c r="G3" s="40" t="s">
        <v>216</v>
      </c>
      <c r="H3" s="40" t="s">
        <v>239</v>
      </c>
      <c r="I3" s="41" t="s">
        <v>237</v>
      </c>
    </row>
    <row r="4" spans="1:9">
      <c r="B4" s="42"/>
      <c r="C4" s="210" t="s">
        <v>174</v>
      </c>
      <c r="D4" s="210" t="s">
        <v>175</v>
      </c>
      <c r="E4" s="210" t="s">
        <v>176</v>
      </c>
      <c r="F4" s="210" t="s">
        <v>213</v>
      </c>
      <c r="G4" s="210" t="s">
        <v>214</v>
      </c>
      <c r="H4" s="210" t="s">
        <v>240</v>
      </c>
      <c r="I4" s="43" t="s">
        <v>241</v>
      </c>
    </row>
    <row r="5" spans="1:9">
      <c r="A5" s="198">
        <v>1</v>
      </c>
      <c r="B5" s="211" t="s">
        <v>73</v>
      </c>
      <c r="C5" s="223" t="str">
        <f>価格変化まとめ!C6</f>
        <v/>
      </c>
      <c r="D5" s="224">
        <f>VLOOKUP(データ入力!$C$49,逆行列係数表!$A$5:$AO$43,3,FALSE)</f>
        <v>1.5686890552538184E-2</v>
      </c>
      <c r="E5" s="225" t="str">
        <f>IF(C5="","",D5)</f>
        <v/>
      </c>
      <c r="F5" s="225" cm="1">
        <f t="array" aca="1" ref="F5" ca="1">D5/INDIRECT(("E"&amp;データ入力!$C$50))</f>
        <v>1.4197838773186606E-2</v>
      </c>
      <c r="G5" s="226" cm="1">
        <f t="array" aca="1" ref="G5" ca="1">INDIRECT("C" &amp; データ入力!$C$50)*F5</f>
        <v>0.14197838773186605</v>
      </c>
      <c r="H5" s="226">
        <f ca="1">IF(G5=C5,"－",G5)</f>
        <v>0.14197838773186605</v>
      </c>
      <c r="I5" s="227">
        <f ca="1">IF(H5="－","－",H5/H$44*100)</f>
        <v>60.10383773871272</v>
      </c>
    </row>
    <row r="6" spans="1:9">
      <c r="A6" s="199">
        <v>2</v>
      </c>
      <c r="B6" s="211" t="s">
        <v>74</v>
      </c>
      <c r="C6" s="228" t="str">
        <f>価格変化まとめ!C7</f>
        <v/>
      </c>
      <c r="D6" s="224">
        <f>VLOOKUP(データ入力!$C$49,逆行列係数表!$A$5:$AO$43,4,FALSE)</f>
        <v>6.2135219415796047E-3</v>
      </c>
      <c r="E6" s="225" t="str">
        <f t="shared" ref="E6:E43" si="0">IF(C6="","",D6)</f>
        <v/>
      </c>
      <c r="F6" s="225" cm="1">
        <f t="array" aca="1" ref="F6" ca="1">D6/INDIRECT(("E"&amp;データ入力!$C$50))</f>
        <v>5.6237137911267325E-3</v>
      </c>
      <c r="G6" s="226" cm="1">
        <f t="array" aca="1" ref="G6" ca="1">INDIRECT("C" &amp; データ入力!$C$50)*F6</f>
        <v>5.6237137911267325E-2</v>
      </c>
      <c r="H6" s="226">
        <f t="shared" ref="H6:H43" ca="1" si="1">IF(G6=C6,"－",G6)</f>
        <v>5.6237137911267325E-2</v>
      </c>
      <c r="I6" s="227">
        <f t="shared" ref="I6:I43" ca="1" si="2">IF(H6="－","－",H6/H$44*100)</f>
        <v>23.806917840846758</v>
      </c>
    </row>
    <row r="7" spans="1:9">
      <c r="A7" s="199">
        <v>3</v>
      </c>
      <c r="B7" s="211" t="s">
        <v>75</v>
      </c>
      <c r="C7" s="228" t="str">
        <f>価格変化まとめ!C8</f>
        <v/>
      </c>
      <c r="D7" s="224">
        <f>VLOOKUP(データ入力!$C$49,逆行列係数表!$A$5:$AO$43,5,FALSE)</f>
        <v>1.2966359148289905E-2</v>
      </c>
      <c r="E7" s="225" t="str">
        <f t="shared" si="0"/>
        <v/>
      </c>
      <c r="F7" s="225" cm="1">
        <f t="array" aca="1" ref="F7" ca="1">D7/INDIRECT(("E"&amp;データ入力!$C$50))</f>
        <v>1.1735549250253823E-2</v>
      </c>
      <c r="G7" s="226" cm="1">
        <f t="array" aca="1" ref="G7" ca="1">INDIRECT("C" &amp; データ入力!$C$50)*F7</f>
        <v>0.11735549250253823</v>
      </c>
      <c r="H7" s="226">
        <f t="shared" ca="1" si="1"/>
        <v>0.11735549250253823</v>
      </c>
      <c r="I7" s="227">
        <f t="shared" ca="1" si="2"/>
        <v>49.680205500292224</v>
      </c>
    </row>
    <row r="8" spans="1:9">
      <c r="A8" s="199">
        <v>4</v>
      </c>
      <c r="B8" s="211" t="s">
        <v>76</v>
      </c>
      <c r="C8" s="228" t="str">
        <f>価格変化まとめ!C9</f>
        <v/>
      </c>
      <c r="D8" s="224">
        <f>VLOOKUP(データ入力!$C$49,逆行列係数表!$A$5:$AO$43,6,FALSE)</f>
        <v>2.6035684086800522E-2</v>
      </c>
      <c r="E8" s="225" t="str">
        <f t="shared" si="0"/>
        <v/>
      </c>
      <c r="F8" s="225" cm="1">
        <f t="array" aca="1" ref="F8" ca="1">D8/INDIRECT(("E"&amp;データ入力!$C$50))</f>
        <v>2.3564290435761564E-2</v>
      </c>
      <c r="G8" s="226" cm="1">
        <f t="array" aca="1" ref="G8" ca="1">INDIRECT("C" &amp; データ入力!$C$50)*F8</f>
        <v>0.23564290435761565</v>
      </c>
      <c r="H8" s="226">
        <f t="shared" ca="1" si="1"/>
        <v>0.23564290435761565</v>
      </c>
      <c r="I8" s="227">
        <f t="shared" ca="1" si="2"/>
        <v>99.754921252781173</v>
      </c>
    </row>
    <row r="9" spans="1:9">
      <c r="A9" s="199">
        <v>5</v>
      </c>
      <c r="B9" s="211" t="s">
        <v>77</v>
      </c>
      <c r="C9" s="228" t="str">
        <f>価格変化まとめ!C10</f>
        <v/>
      </c>
      <c r="D9" s="224">
        <f>VLOOKUP(データ入力!$C$49,逆行列係数表!$A$5:$AO$43,7,FALSE)</f>
        <v>2.1034294715121169E-2</v>
      </c>
      <c r="E9" s="225" t="str">
        <f t="shared" si="0"/>
        <v/>
      </c>
      <c r="F9" s="225" cm="1">
        <f t="array" aca="1" ref="F9" ca="1">D9/INDIRECT(("E"&amp;データ入力!$C$50))</f>
        <v>1.9037649563039782E-2</v>
      </c>
      <c r="G9" s="226" cm="1">
        <f t="array" aca="1" ref="G9" ca="1">INDIRECT("C" &amp; データ入力!$C$50)*F9</f>
        <v>0.19037649563039782</v>
      </c>
      <c r="H9" s="226">
        <f t="shared" ca="1" si="1"/>
        <v>0.19037649563039782</v>
      </c>
      <c r="I9" s="227">
        <f t="shared" ca="1" si="2"/>
        <v>80.592251999957199</v>
      </c>
    </row>
    <row r="10" spans="1:9">
      <c r="A10" s="199">
        <v>6</v>
      </c>
      <c r="B10" s="211" t="s">
        <v>78</v>
      </c>
      <c r="C10" s="228" t="str">
        <f>価格変化まとめ!C11</f>
        <v/>
      </c>
      <c r="D10" s="224">
        <f>VLOOKUP(データ入力!$C$49,逆行列係数表!$A$5:$AO$43,8,FALSE)</f>
        <v>3.3854156357205338E-2</v>
      </c>
      <c r="E10" s="225" t="str">
        <f t="shared" si="0"/>
        <v/>
      </c>
      <c r="F10" s="225" cm="1">
        <f t="array" aca="1" ref="F10" ca="1">D10/INDIRECT(("E"&amp;データ入力!$C$50))</f>
        <v>3.064060733719343E-2</v>
      </c>
      <c r="G10" s="226" cm="1">
        <f t="array" aca="1" ref="G10" ca="1">INDIRECT("C" &amp; データ入力!$C$50)*F10</f>
        <v>0.30640607337193432</v>
      </c>
      <c r="H10" s="226">
        <f t="shared" ca="1" si="1"/>
        <v>0.30640607337193432</v>
      </c>
      <c r="I10" s="227">
        <f t="shared" ca="1" si="2"/>
        <v>129.71115681974646</v>
      </c>
    </row>
    <row r="11" spans="1:9">
      <c r="A11" s="199">
        <v>7</v>
      </c>
      <c r="B11" s="211" t="s">
        <v>79</v>
      </c>
      <c r="C11" s="228" t="str">
        <f>価格変化まとめ!C12</f>
        <v/>
      </c>
      <c r="D11" s="224">
        <f>VLOOKUP(データ入力!$C$49,逆行列係数表!$A$5:$AO$43,9,FALSE)</f>
        <v>5.2763963182971656E-2</v>
      </c>
      <c r="E11" s="225" t="str">
        <f t="shared" si="0"/>
        <v/>
      </c>
      <c r="F11" s="225" cm="1">
        <f t="array" aca="1" ref="F11" ca="1">D11/INDIRECT(("E"&amp;データ入力!$C$50))</f>
        <v>4.7755432461086017E-2</v>
      </c>
      <c r="G11" s="226" cm="1">
        <f t="array" aca="1" ref="G11" ca="1">INDIRECT("C" &amp; データ入力!$C$50)*F11</f>
        <v>0.47755432461086017</v>
      </c>
      <c r="H11" s="226">
        <f t="shared" ca="1" si="1"/>
        <v>0.47755432461086017</v>
      </c>
      <c r="I11" s="227">
        <f t="shared" ca="1" si="2"/>
        <v>202.16349894068793</v>
      </c>
    </row>
    <row r="12" spans="1:9">
      <c r="A12" s="199">
        <v>8</v>
      </c>
      <c r="B12" s="211" t="s">
        <v>80</v>
      </c>
      <c r="C12" s="228" t="str">
        <f>価格変化まとめ!C13</f>
        <v/>
      </c>
      <c r="D12" s="224">
        <f>VLOOKUP(データ入力!$C$49,逆行列係数表!$A$5:$AO$43,10,FALSE)</f>
        <v>3.5971188419632004E-2</v>
      </c>
      <c r="E12" s="225" t="str">
        <f t="shared" si="0"/>
        <v/>
      </c>
      <c r="F12" s="225" cm="1">
        <f t="array" aca="1" ref="F12" ca="1">D12/INDIRECT(("E"&amp;データ入力!$C$50))</f>
        <v>3.2556683681280445E-2</v>
      </c>
      <c r="G12" s="226" cm="1">
        <f t="array" aca="1" ref="G12" ca="1">INDIRECT("C" &amp; データ入力!$C$50)*F12</f>
        <v>0.32556683681280446</v>
      </c>
      <c r="H12" s="226">
        <f t="shared" ca="1" si="1"/>
        <v>0.32556683681280446</v>
      </c>
      <c r="I12" s="227">
        <f t="shared" ca="1" si="2"/>
        <v>137.82249992764849</v>
      </c>
    </row>
    <row r="13" spans="1:9">
      <c r="A13" s="199">
        <v>9</v>
      </c>
      <c r="B13" s="211" t="s">
        <v>81</v>
      </c>
      <c r="C13" s="228" t="str">
        <f>価格変化まとめ!C14</f>
        <v/>
      </c>
      <c r="D13" s="224">
        <f>VLOOKUP(データ入力!$C$49,逆行列係数表!$A$5:$AO$43,11,FALSE)</f>
        <v>1.2556113316467296E-2</v>
      </c>
      <c r="E13" s="225" t="str">
        <f t="shared" si="0"/>
        <v/>
      </c>
      <c r="F13" s="225" cm="1">
        <f t="array" aca="1" ref="F13" ca="1">D13/INDIRECT(("E"&amp;データ入力!$C$50))</f>
        <v>1.1364245316049553E-2</v>
      </c>
      <c r="G13" s="226" cm="1">
        <f t="array" aca="1" ref="G13" ca="1">INDIRECT("C" &amp; データ入力!$C$50)*F13</f>
        <v>0.11364245316049554</v>
      </c>
      <c r="H13" s="226">
        <f t="shared" ca="1" si="1"/>
        <v>0.11364245316049554</v>
      </c>
      <c r="I13" s="227">
        <f t="shared" ca="1" si="2"/>
        <v>48.108361237959457</v>
      </c>
    </row>
    <row r="14" spans="1:9">
      <c r="A14" s="199">
        <v>10</v>
      </c>
      <c r="B14" s="211" t="s">
        <v>82</v>
      </c>
      <c r="C14" s="228" t="str">
        <f>価格変化まとめ!C15</f>
        <v/>
      </c>
      <c r="D14" s="224">
        <f>VLOOKUP(データ入力!$C$49,逆行列係数表!$A$5:$AO$43,12,FALSE)</f>
        <v>3.4721140950078604E-2</v>
      </c>
      <c r="E14" s="225" t="str">
        <f t="shared" si="0"/>
        <v/>
      </c>
      <c r="F14" s="225" cm="1">
        <f t="array" aca="1" ref="F14" ca="1">D14/INDIRECT(("E"&amp;データ入力!$C$50))</f>
        <v>3.1425294871490005E-2</v>
      </c>
      <c r="G14" s="226" cm="1">
        <f t="array" aca="1" ref="G14" ca="1">INDIRECT("C" &amp; データ入力!$C$50)*F14</f>
        <v>0.31425294871490006</v>
      </c>
      <c r="H14" s="226">
        <f t="shared" ca="1" si="1"/>
        <v>0.31425294871490006</v>
      </c>
      <c r="I14" s="227">
        <f t="shared" ca="1" si="2"/>
        <v>133.03298157000501</v>
      </c>
    </row>
    <row r="15" spans="1:9">
      <c r="A15" s="199">
        <v>11</v>
      </c>
      <c r="B15" s="211" t="s">
        <v>83</v>
      </c>
      <c r="C15" s="228" t="str">
        <f>価格変化まとめ!C16</f>
        <v/>
      </c>
      <c r="D15" s="224">
        <f>VLOOKUP(データ入力!$C$49,逆行列係数表!$A$5:$AO$43,13,FALSE)</f>
        <v>5.9130878460994435E-2</v>
      </c>
      <c r="E15" s="225" t="str">
        <f t="shared" si="0"/>
        <v/>
      </c>
      <c r="F15" s="225" cm="1">
        <f t="array" aca="1" ref="F15" ca="1">D15/INDIRECT(("E"&amp;データ入力!$C$50))</f>
        <v>5.3517978983429131E-2</v>
      </c>
      <c r="G15" s="226" cm="1">
        <f t="array" aca="1" ref="G15" ca="1">INDIRECT("C" &amp; データ入力!$C$50)*F15</f>
        <v>0.53517978983429126</v>
      </c>
      <c r="H15" s="226">
        <f t="shared" ca="1" si="1"/>
        <v>0.53517978983429126</v>
      </c>
      <c r="I15" s="227">
        <f t="shared" ca="1" si="2"/>
        <v>226.55813862308776</v>
      </c>
    </row>
    <row r="16" spans="1:9">
      <c r="A16" s="199">
        <v>12</v>
      </c>
      <c r="B16" s="211" t="s">
        <v>84</v>
      </c>
      <c r="C16" s="228" t="str">
        <f>価格変化まとめ!C17</f>
        <v/>
      </c>
      <c r="D16" s="224">
        <f>VLOOKUP(データ入力!$C$49,逆行列係数表!$A$5:$AO$43,14,FALSE)</f>
        <v>8.3744018563807393E-2</v>
      </c>
      <c r="E16" s="225" t="str">
        <f t="shared" si="0"/>
        <v/>
      </c>
      <c r="F16" s="225" cm="1">
        <f t="array" aca="1" ref="F16" ca="1">D16/INDIRECT(("E"&amp;データ入力!$C$50))</f>
        <v>7.5794758037328339E-2</v>
      </c>
      <c r="G16" s="226" cm="1">
        <f t="array" aca="1" ref="G16" ca="1">INDIRECT("C" &amp; データ入力!$C$50)*F16</f>
        <v>0.75794758037328336</v>
      </c>
      <c r="H16" s="226">
        <f t="shared" ca="1" si="1"/>
        <v>0.75794758037328336</v>
      </c>
      <c r="I16" s="227">
        <f t="shared" ca="1" si="2"/>
        <v>320.86262643889086</v>
      </c>
    </row>
    <row r="17" spans="1:9">
      <c r="A17" s="199">
        <v>13</v>
      </c>
      <c r="B17" s="211" t="s">
        <v>85</v>
      </c>
      <c r="C17" s="228" t="str">
        <f>価格変化まとめ!C18</f>
        <v/>
      </c>
      <c r="D17" s="224">
        <f>VLOOKUP(データ入力!$C$49,逆行列係数表!$A$5:$AO$43,15,FALSE)</f>
        <v>3.678570524450453E-2</v>
      </c>
      <c r="E17" s="225" t="str">
        <f t="shared" si="0"/>
        <v/>
      </c>
      <c r="F17" s="225" cm="1">
        <f t="array" aca="1" ref="F17" ca="1">D17/INDIRECT(("E"&amp;データ入力!$C$50))</f>
        <v>3.3293883862467205E-2</v>
      </c>
      <c r="G17" s="226" cm="1">
        <f t="array" aca="1" ref="G17" ca="1">INDIRECT("C" &amp; データ入力!$C$50)*F17</f>
        <v>0.33293883862467205</v>
      </c>
      <c r="H17" s="226">
        <f t="shared" ca="1" si="1"/>
        <v>0.33293883862467205</v>
      </c>
      <c r="I17" s="227">
        <f t="shared" ca="1" si="2"/>
        <v>140.94329604167945</v>
      </c>
    </row>
    <row r="18" spans="1:9">
      <c r="A18" s="199">
        <v>14</v>
      </c>
      <c r="B18" s="211" t="s">
        <v>86</v>
      </c>
      <c r="C18" s="228" t="str">
        <f>価格変化まとめ!C19</f>
        <v/>
      </c>
      <c r="D18" s="224">
        <f>VLOOKUP(データ入力!$C$49,逆行列係数表!$A$5:$AO$43,16,FALSE)</f>
        <v>3.282870968980519E-2</v>
      </c>
      <c r="E18" s="225" t="str">
        <f t="shared" si="0"/>
        <v/>
      </c>
      <c r="F18" s="225" cm="1">
        <f t="array" aca="1" ref="F18" ca="1">D18/INDIRECT(("E"&amp;データ入力!$C$50))</f>
        <v>2.9712499475059266E-2</v>
      </c>
      <c r="G18" s="226" cm="1">
        <f t="array" aca="1" ref="G18" ca="1">INDIRECT("C" &amp; データ入力!$C$50)*F18</f>
        <v>0.29712499475059267</v>
      </c>
      <c r="H18" s="226">
        <f t="shared" ca="1" si="1"/>
        <v>0.29712499475059267</v>
      </c>
      <c r="I18" s="227">
        <f t="shared" ca="1" si="2"/>
        <v>125.78218951416721</v>
      </c>
    </row>
    <row r="19" spans="1:9">
      <c r="A19" s="199">
        <v>15</v>
      </c>
      <c r="B19" s="211" t="s">
        <v>70</v>
      </c>
      <c r="C19" s="228" t="str">
        <f>価格変化まとめ!C20</f>
        <v/>
      </c>
      <c r="D19" s="224">
        <f>VLOOKUP(データ入力!$C$49,逆行列係数表!$A$5:$AO$43,17,FALSE)</f>
        <v>2.160571457953956E-2</v>
      </c>
      <c r="E19" s="225" t="str">
        <f t="shared" si="0"/>
        <v/>
      </c>
      <c r="F19" s="225" cm="1">
        <f t="array" aca="1" ref="F19" ca="1">D19/INDIRECT(("E"&amp;データ入力!$C$50))</f>
        <v>1.9554828355078702E-2</v>
      </c>
      <c r="G19" s="226" cm="1">
        <f t="array" aca="1" ref="G19" ca="1">INDIRECT("C" &amp; データ入力!$C$50)*F19</f>
        <v>0.19554828355078702</v>
      </c>
      <c r="H19" s="226">
        <f t="shared" ca="1" si="1"/>
        <v>0.19554828355078702</v>
      </c>
      <c r="I19" s="227">
        <f t="shared" ca="1" si="2"/>
        <v>82.781629601378853</v>
      </c>
    </row>
    <row r="20" spans="1:9">
      <c r="A20" s="199">
        <v>16</v>
      </c>
      <c r="B20" s="211" t="s">
        <v>71</v>
      </c>
      <c r="C20" s="228" t="str">
        <f>価格変化まとめ!C21</f>
        <v/>
      </c>
      <c r="D20" s="224">
        <f>VLOOKUP(データ入力!$C$49,逆行列係数表!$A$5:$AO$43,18,FALSE)</f>
        <v>1.8097801024756017E-2</v>
      </c>
      <c r="E20" s="225" t="str">
        <f t="shared" si="0"/>
        <v/>
      </c>
      <c r="F20" s="225" cm="1">
        <f t="array" aca="1" ref="F20" ca="1">D20/INDIRECT(("E"&amp;データ入力!$C$50))</f>
        <v>1.6379897611838827E-2</v>
      </c>
      <c r="G20" s="226" cm="1">
        <f t="array" aca="1" ref="G20" ca="1">INDIRECT("C" &amp; データ入力!$C$50)*F20</f>
        <v>0.16379897611838828</v>
      </c>
      <c r="H20" s="226">
        <f t="shared" ca="1" si="1"/>
        <v>0.16379897611838828</v>
      </c>
      <c r="I20" s="227">
        <f t="shared" ca="1" si="2"/>
        <v>69.341166917457954</v>
      </c>
    </row>
    <row r="21" spans="1:9">
      <c r="A21" s="199">
        <v>17</v>
      </c>
      <c r="B21" s="211" t="s">
        <v>72</v>
      </c>
      <c r="C21" s="228" t="str">
        <f>価格変化まとめ!C22</f>
        <v/>
      </c>
      <c r="D21" s="224">
        <f>VLOOKUP(データ入力!$C$49,逆行列係数表!$A$5:$AO$43,19,FALSE)</f>
        <v>1.7220023095119542E-2</v>
      </c>
      <c r="E21" s="225" t="str">
        <f t="shared" si="0"/>
        <v/>
      </c>
      <c r="F21" s="225" cm="1">
        <f t="array" aca="1" ref="F21" ca="1">D21/INDIRECT(("E"&amp;データ入力!$C$50))</f>
        <v>1.5585441280171253E-2</v>
      </c>
      <c r="G21" s="226" cm="1">
        <f t="array" aca="1" ref="G21" ca="1">INDIRECT("C" &amp; データ入力!$C$50)*F21</f>
        <v>0.15585441280171253</v>
      </c>
      <c r="H21" s="226">
        <f t="shared" ca="1" si="1"/>
        <v>0.15585441280171253</v>
      </c>
      <c r="I21" s="227">
        <f t="shared" ca="1" si="2"/>
        <v>65.977987830002817</v>
      </c>
    </row>
    <row r="22" spans="1:9">
      <c r="A22" s="199">
        <v>18</v>
      </c>
      <c r="B22" s="211" t="s">
        <v>87</v>
      </c>
      <c r="C22" s="228" t="str">
        <f>価格変化まとめ!C23</f>
        <v/>
      </c>
      <c r="D22" s="224">
        <f>VLOOKUP(データ入力!$C$49,逆行列係数表!$A$5:$AO$43,20,FALSE)</f>
        <v>3.4300768845874505E-2</v>
      </c>
      <c r="E22" s="225" t="str">
        <f t="shared" si="0"/>
        <v/>
      </c>
      <c r="F22" s="225" cm="1">
        <f t="array" aca="1" ref="F22" ca="1">D22/INDIRECT(("E"&amp;データ入力!$C$50))</f>
        <v>3.1044825884328667E-2</v>
      </c>
      <c r="G22" s="226" cm="1">
        <f t="array" aca="1" ref="G22" ca="1">INDIRECT("C" &amp; データ入力!$C$50)*F22</f>
        <v>0.3104482588432867</v>
      </c>
      <c r="H22" s="226">
        <f t="shared" ca="1" si="1"/>
        <v>0.3104482588432867</v>
      </c>
      <c r="I22" s="227">
        <f t="shared" ca="1" si="2"/>
        <v>131.42233880709773</v>
      </c>
    </row>
    <row r="23" spans="1:9">
      <c r="A23" s="199">
        <v>19</v>
      </c>
      <c r="B23" s="211" t="s">
        <v>88</v>
      </c>
      <c r="C23" s="228" t="str">
        <f>価格変化まとめ!C24</f>
        <v/>
      </c>
      <c r="D23" s="224">
        <f>VLOOKUP(データ入力!$C$49,逆行列係数表!$A$5:$AO$43,21,FALSE)</f>
        <v>1.7235213150808996E-2</v>
      </c>
      <c r="E23" s="225" t="str">
        <f t="shared" si="0"/>
        <v/>
      </c>
      <c r="F23" s="225" cm="1">
        <f t="array" aca="1" ref="F23" ca="1">D23/INDIRECT(("E"&amp;データ入力!$C$50))</f>
        <v>1.559918944529756E-2</v>
      </c>
      <c r="G23" s="226" cm="1">
        <f t="array" aca="1" ref="G23" ca="1">INDIRECT("C" &amp; データ入力!$C$50)*F23</f>
        <v>0.15599189445297559</v>
      </c>
      <c r="H23" s="226">
        <f t="shared" ca="1" si="1"/>
        <v>0.15599189445297559</v>
      </c>
      <c r="I23" s="227">
        <f t="shared" ca="1" si="2"/>
        <v>66.036188060274284</v>
      </c>
    </row>
    <row r="24" spans="1:9">
      <c r="A24" s="199">
        <v>20</v>
      </c>
      <c r="B24" s="211" t="s">
        <v>89</v>
      </c>
      <c r="C24" s="228" t="str">
        <f>価格変化まとめ!C25</f>
        <v/>
      </c>
      <c r="D24" s="224">
        <f>VLOOKUP(データ入力!$C$49,逆行列係数表!$A$5:$AO$43,22,FALSE)</f>
        <v>9.5918197418263899E-3</v>
      </c>
      <c r="E24" s="225" t="str">
        <f t="shared" si="0"/>
        <v/>
      </c>
      <c r="F24" s="225" cm="1">
        <f t="array" aca="1" ref="F24" ca="1">D24/INDIRECT(("E"&amp;データ入力!$C$50))</f>
        <v>8.6813323379683199E-3</v>
      </c>
      <c r="G24" s="226" cm="1">
        <f t="array" aca="1" ref="G24" ca="1">INDIRECT("C" &amp; データ入力!$C$50)*F24</f>
        <v>8.6813323379683199E-2</v>
      </c>
      <c r="H24" s="226">
        <f t="shared" ca="1" si="1"/>
        <v>8.6813323379683199E-2</v>
      </c>
      <c r="I24" s="227">
        <f t="shared" ca="1" si="2"/>
        <v>36.750761755549732</v>
      </c>
    </row>
    <row r="25" spans="1:9">
      <c r="A25" s="199">
        <v>21</v>
      </c>
      <c r="B25" s="211" t="s">
        <v>90</v>
      </c>
      <c r="C25" s="228" t="str">
        <f>価格変化まとめ!C26</f>
        <v/>
      </c>
      <c r="D25" s="224">
        <f>VLOOKUP(データ入力!$C$49,逆行列係数表!$A$5:$AO$43,23,FALSE)</f>
        <v>2.4280333032355425E-2</v>
      </c>
      <c r="E25" s="225" t="str">
        <f t="shared" si="0"/>
        <v/>
      </c>
      <c r="F25" s="225" cm="1">
        <f t="array" aca="1" ref="F25" ca="1">D25/INDIRECT(("E"&amp;データ入力!$C$50))</f>
        <v>2.1975563136499433E-2</v>
      </c>
      <c r="G25" s="226" cm="1">
        <f t="array" aca="1" ref="G25" ca="1">INDIRECT("C" &amp; データ入力!$C$50)*F25</f>
        <v>0.21975563136499432</v>
      </c>
      <c r="H25" s="226">
        <f t="shared" ca="1" si="1"/>
        <v>0.21975563136499432</v>
      </c>
      <c r="I25" s="227">
        <f t="shared" ca="1" si="2"/>
        <v>93.029347781257471</v>
      </c>
    </row>
    <row r="26" spans="1:9">
      <c r="A26" s="199">
        <v>22</v>
      </c>
      <c r="B26" s="211" t="s">
        <v>64</v>
      </c>
      <c r="C26" s="228" t="str">
        <f>価格変化まとめ!C27</f>
        <v/>
      </c>
      <c r="D26" s="224">
        <f>VLOOKUP(データ入力!$C$49,逆行列係数表!$A$5:$AO$43,24,FALSE)</f>
        <v>2.6004658764154871E-2</v>
      </c>
      <c r="E26" s="225" t="str">
        <f t="shared" si="0"/>
        <v/>
      </c>
      <c r="F26" s="225" cm="1">
        <f t="array" aca="1" ref="F26" ca="1">D26/INDIRECT(("E"&amp;データ入力!$C$50))</f>
        <v>2.3536210139839708E-2</v>
      </c>
      <c r="G26" s="226" cm="1">
        <f t="array" aca="1" ref="G26" ca="1">INDIRECT("C" &amp; データ入力!$C$50)*F26</f>
        <v>0.23536210139839708</v>
      </c>
      <c r="H26" s="226">
        <f t="shared" ca="1" si="1"/>
        <v>0.23536210139839708</v>
      </c>
      <c r="I26" s="227">
        <f t="shared" ca="1" si="2"/>
        <v>99.636048685152801</v>
      </c>
    </row>
    <row r="27" spans="1:9">
      <c r="A27" s="199">
        <v>23</v>
      </c>
      <c r="B27" s="211" t="s">
        <v>91</v>
      </c>
      <c r="C27" s="228" t="str">
        <f>価格変化まとめ!C28</f>
        <v/>
      </c>
      <c r="D27" s="224">
        <f>VLOOKUP(データ入力!$C$49,逆行列係数表!$A$5:$AO$43,25,FALSE)</f>
        <v>9.4408895895664938E-3</v>
      </c>
      <c r="E27" s="225" t="str">
        <f t="shared" si="0"/>
        <v/>
      </c>
      <c r="F27" s="225" cm="1">
        <f t="array" aca="1" ref="F27" ca="1">D27/INDIRECT(("E"&amp;データ入力!$C$50))</f>
        <v>8.5447289773072869E-3</v>
      </c>
      <c r="G27" s="226" cm="1">
        <f t="array" aca="1" ref="G27" ca="1">INDIRECT("C" &amp; データ入力!$C$50)*F27</f>
        <v>8.5447289773072865E-2</v>
      </c>
      <c r="H27" s="226">
        <f t="shared" ca="1" si="1"/>
        <v>8.5447289773072865E-2</v>
      </c>
      <c r="I27" s="227">
        <f t="shared" ca="1" si="2"/>
        <v>36.172477528288368</v>
      </c>
    </row>
    <row r="28" spans="1:9">
      <c r="A28" s="199">
        <v>24</v>
      </c>
      <c r="B28" s="211" t="s">
        <v>92</v>
      </c>
      <c r="C28" s="228">
        <f>価格変化まとめ!C29</f>
        <v>10</v>
      </c>
      <c r="D28" s="224">
        <f>VLOOKUP(データ入力!$C$49,逆行列係数表!$A$5:$AO$43,26,FALSE)</f>
        <v>1.1048787638132456</v>
      </c>
      <c r="E28" s="225">
        <f t="shared" si="0"/>
        <v>1.1048787638132456</v>
      </c>
      <c r="F28" s="225" cm="1">
        <f t="array" aca="1" ref="F28" ca="1">D28/INDIRECT(("E"&amp;データ入力!$C$50))</f>
        <v>1</v>
      </c>
      <c r="G28" s="226" cm="1">
        <f t="array" aca="1" ref="G28" ca="1">INDIRECT("C" &amp; データ入力!$C$50)*F28</f>
        <v>10</v>
      </c>
      <c r="H28" s="226" t="str">
        <f t="shared" ca="1" si="1"/>
        <v>－</v>
      </c>
      <c r="I28" s="227" t="str">
        <f t="shared" ca="1" si="2"/>
        <v>－</v>
      </c>
    </row>
    <row r="29" spans="1:9">
      <c r="A29" s="199">
        <v>25</v>
      </c>
      <c r="B29" s="211" t="s">
        <v>1</v>
      </c>
      <c r="C29" s="228" t="str">
        <f>価格変化まとめ!C30</f>
        <v/>
      </c>
      <c r="D29" s="224">
        <f>VLOOKUP(データ入力!$C$49,逆行列係数表!$A$5:$AO$43,27,FALSE)</f>
        <v>7.0189218706928097E-2</v>
      </c>
      <c r="E29" s="225" t="str">
        <f t="shared" si="0"/>
        <v/>
      </c>
      <c r="F29" s="225" cm="1">
        <f t="array" aca="1" ref="F29" ca="1">D29/INDIRECT(("E"&amp;データ入力!$C$50))</f>
        <v>6.3526624825954184E-2</v>
      </c>
      <c r="G29" s="226" cm="1">
        <f t="array" aca="1" ref="G29" ca="1">INDIRECT("C" &amp; データ入力!$C$50)*F29</f>
        <v>0.63526624825954181</v>
      </c>
      <c r="H29" s="226">
        <f t="shared" ca="1" si="1"/>
        <v>0.63526624825954181</v>
      </c>
      <c r="I29" s="227">
        <f t="shared" ca="1" si="2"/>
        <v>268.92782849725671</v>
      </c>
    </row>
    <row r="30" spans="1:9">
      <c r="A30" s="199">
        <v>26</v>
      </c>
      <c r="B30" s="211" t="s">
        <v>2</v>
      </c>
      <c r="C30" s="228" t="str">
        <f>価格変化まとめ!C31</f>
        <v/>
      </c>
      <c r="D30" s="224">
        <f>VLOOKUP(データ入力!$C$49,逆行列係数表!$A$5:$AO$43,28,FALSE)</f>
        <v>7.9017468105971336E-2</v>
      </c>
      <c r="E30" s="225" t="str">
        <f t="shared" si="0"/>
        <v/>
      </c>
      <c r="F30" s="225" cm="1">
        <f t="array" aca="1" ref="F30" ca="1">D30/INDIRECT(("E"&amp;データ入力!$C$50))</f>
        <v>7.1516867455448191E-2</v>
      </c>
      <c r="G30" s="226" cm="1">
        <f t="array" aca="1" ref="G30" ca="1">INDIRECT("C" &amp; データ入力!$C$50)*F30</f>
        <v>0.71516867455448185</v>
      </c>
      <c r="H30" s="226">
        <f t="shared" ca="1" si="1"/>
        <v>0.71516867455448185</v>
      </c>
      <c r="I30" s="227">
        <f t="shared" ca="1" si="2"/>
        <v>302.75299401491424</v>
      </c>
    </row>
    <row r="31" spans="1:9">
      <c r="A31" s="199">
        <v>27</v>
      </c>
      <c r="B31" s="211" t="s">
        <v>65</v>
      </c>
      <c r="C31" s="228" t="str">
        <f>価格変化まとめ!C32</f>
        <v/>
      </c>
      <c r="D31" s="224">
        <f>VLOOKUP(データ入力!$C$49,逆行列係数表!$A$5:$AO$43,29,FALSE)</f>
        <v>3.0561563369440492E-2</v>
      </c>
      <c r="E31" s="225" t="str">
        <f t="shared" si="0"/>
        <v/>
      </c>
      <c r="F31" s="225" cm="1">
        <f t="array" aca="1" ref="F31" ca="1">D31/INDIRECT(("E"&amp;データ入力!$C$50))</f>
        <v>2.7660558217232803E-2</v>
      </c>
      <c r="G31" s="226" cm="1">
        <f t="array" aca="1" ref="G31" ca="1">INDIRECT("C" &amp; データ入力!$C$50)*F31</f>
        <v>0.276605582172328</v>
      </c>
      <c r="H31" s="226">
        <f t="shared" ca="1" si="1"/>
        <v>0.276605582172328</v>
      </c>
      <c r="I31" s="227">
        <f t="shared" ca="1" si="2"/>
        <v>117.09568825295507</v>
      </c>
    </row>
    <row r="32" spans="1:9">
      <c r="A32" s="199">
        <v>28</v>
      </c>
      <c r="B32" s="211" t="s">
        <v>66</v>
      </c>
      <c r="C32" s="228" t="str">
        <f>価格変化まとめ!C33</f>
        <v/>
      </c>
      <c r="D32" s="224">
        <f>VLOOKUP(データ入力!$C$49,逆行列係数表!$A$5:$AO$43,30,FALSE)</f>
        <v>8.6021695161145155E-3</v>
      </c>
      <c r="E32" s="225" t="str">
        <f t="shared" si="0"/>
        <v/>
      </c>
      <c r="F32" s="225" cm="1">
        <f t="array" aca="1" ref="F32" ca="1">D32/INDIRECT(("E"&amp;データ入力!$C$50))</f>
        <v>7.7856230003245088E-3</v>
      </c>
      <c r="G32" s="226" cm="1">
        <f t="array" aca="1" ref="G32" ca="1">INDIRECT("C" &amp; データ入力!$C$50)*F32</f>
        <v>7.7856230003245083E-2</v>
      </c>
      <c r="H32" s="226">
        <f t="shared" ca="1" si="1"/>
        <v>7.7856230003245083E-2</v>
      </c>
      <c r="I32" s="227">
        <f t="shared" ca="1" si="2"/>
        <v>32.95894741318201</v>
      </c>
    </row>
    <row r="33" spans="1:9">
      <c r="A33" s="199">
        <v>29</v>
      </c>
      <c r="B33" s="211" t="s">
        <v>93</v>
      </c>
      <c r="C33" s="228" t="str">
        <f>価格変化まとめ!C34</f>
        <v/>
      </c>
      <c r="D33" s="224">
        <f>VLOOKUP(データ入力!$C$49,逆行列係数表!$A$5:$AO$43,31,FALSE)</f>
        <v>6.1677646945316007E-3</v>
      </c>
      <c r="E33" s="225" t="str">
        <f t="shared" si="0"/>
        <v/>
      </c>
      <c r="F33" s="225" cm="1">
        <f t="array" aca="1" ref="F33" ca="1">D33/INDIRECT(("E"&amp;データ入力!$C$50))</f>
        <v>5.5822999740215117E-3</v>
      </c>
      <c r="G33" s="226" cm="1">
        <f t="array" aca="1" ref="G33" ca="1">INDIRECT("C" &amp; データ入力!$C$50)*F33</f>
        <v>5.5822999740215117E-2</v>
      </c>
      <c r="H33" s="226">
        <f t="shared" ca="1" si="1"/>
        <v>5.5822999740215117E-2</v>
      </c>
      <c r="I33" s="227">
        <f t="shared" ca="1" si="2"/>
        <v>23.631600358855501</v>
      </c>
    </row>
    <row r="34" spans="1:9">
      <c r="A34" s="199">
        <v>30</v>
      </c>
      <c r="B34" s="211" t="s">
        <v>94</v>
      </c>
      <c r="C34" s="228" t="str">
        <f>価格変化まとめ!C35</f>
        <v/>
      </c>
      <c r="D34" s="224">
        <f>VLOOKUP(データ入力!$C$49,逆行列係数表!$A$5:$AO$43,32,FALSE)</f>
        <v>1.9090392152088822E-2</v>
      </c>
      <c r="E34" s="225" t="str">
        <f t="shared" si="0"/>
        <v/>
      </c>
      <c r="F34" s="225" cm="1">
        <f t="array" aca="1" ref="F34" ca="1">D34/INDIRECT(("E"&amp;データ入力!$C$50))</f>
        <v>1.7278268690948988E-2</v>
      </c>
      <c r="G34" s="226" cm="1">
        <f t="array" aca="1" ref="G34" ca="1">INDIRECT("C" &amp; データ入力!$C$50)*F34</f>
        <v>0.17278268690948989</v>
      </c>
      <c r="H34" s="226">
        <f t="shared" ca="1" si="1"/>
        <v>0.17278268690948989</v>
      </c>
      <c r="I34" s="227">
        <f t="shared" ca="1" si="2"/>
        <v>73.144249233758302</v>
      </c>
    </row>
    <row r="35" spans="1:9">
      <c r="A35" s="199">
        <v>31</v>
      </c>
      <c r="B35" s="211" t="s">
        <v>95</v>
      </c>
      <c r="C35" s="228" t="str">
        <f>価格変化まとめ!C36</f>
        <v/>
      </c>
      <c r="D35" s="224">
        <f>VLOOKUP(データ入力!$C$49,逆行列係数表!$A$5:$AO$43,33,FALSE)</f>
        <v>1.2011555556136149E-2</v>
      </c>
      <c r="E35" s="225" t="str">
        <f t="shared" si="0"/>
        <v/>
      </c>
      <c r="F35" s="225" cm="1">
        <f t="array" aca="1" ref="F35" ca="1">D35/INDIRECT(("E"&amp;データ入力!$C$50))</f>
        <v>1.0871378787914171E-2</v>
      </c>
      <c r="G35" s="226" cm="1">
        <f t="array" aca="1" ref="G35" ca="1">INDIRECT("C" &amp; データ入力!$C$50)*F35</f>
        <v>0.10871378787914171</v>
      </c>
      <c r="H35" s="226">
        <f t="shared" ca="1" si="1"/>
        <v>0.10871378787914171</v>
      </c>
      <c r="I35" s="227">
        <f t="shared" ca="1" si="2"/>
        <v>46.021904960554991</v>
      </c>
    </row>
    <row r="36" spans="1:9">
      <c r="A36" s="199">
        <v>32</v>
      </c>
      <c r="B36" s="211" t="s">
        <v>67</v>
      </c>
      <c r="C36" s="228" t="str">
        <f>価格変化まとめ!C37</f>
        <v/>
      </c>
      <c r="D36" s="224">
        <f>VLOOKUP(データ入力!$C$49,逆行列係数表!$A$5:$AO$43,34,FALSE)</f>
        <v>1.6208585044275782E-2</v>
      </c>
      <c r="E36" s="225" t="str">
        <f t="shared" si="0"/>
        <v/>
      </c>
      <c r="F36" s="225" cm="1">
        <f t="array" aca="1" ref="F36" ca="1">D36/INDIRECT(("E"&amp;データ入力!$C$50))</f>
        <v>1.4670012290158806E-2</v>
      </c>
      <c r="G36" s="226" cm="1">
        <f t="array" aca="1" ref="G36" ca="1">INDIRECT("C" &amp; データ入力!$C$50)*F36</f>
        <v>0.14670012290158807</v>
      </c>
      <c r="H36" s="226">
        <f t="shared" ca="1" si="1"/>
        <v>0.14670012290158807</v>
      </c>
      <c r="I36" s="227">
        <f t="shared" ca="1" si="2"/>
        <v>62.102694107064401</v>
      </c>
    </row>
    <row r="37" spans="1:9">
      <c r="A37" s="199">
        <v>33</v>
      </c>
      <c r="B37" s="211" t="s">
        <v>96</v>
      </c>
      <c r="C37" s="228" t="str">
        <f>価格変化まとめ!C38</f>
        <v/>
      </c>
      <c r="D37" s="224">
        <f>VLOOKUP(データ入力!$C$49,逆行列係数表!$A$5:$AO$43,35,FALSE)</f>
        <v>1.9441555184039887E-2</v>
      </c>
      <c r="E37" s="225" t="str">
        <f t="shared" si="0"/>
        <v/>
      </c>
      <c r="F37" s="225" cm="1">
        <f t="array" aca="1" ref="F37" ca="1">D37/INDIRECT(("E"&amp;データ入力!$C$50))</f>
        <v>1.75960981609798E-2</v>
      </c>
      <c r="G37" s="226" cm="1">
        <f t="array" aca="1" ref="G37" ca="1">INDIRECT("C" &amp; データ入力!$C$50)*F37</f>
        <v>0.17596098160979801</v>
      </c>
      <c r="H37" s="226">
        <f t="shared" ca="1" si="1"/>
        <v>0.17596098160979801</v>
      </c>
      <c r="I37" s="227">
        <f t="shared" ca="1" si="2"/>
        <v>74.489719569101837</v>
      </c>
    </row>
    <row r="38" spans="1:9">
      <c r="A38" s="199">
        <v>34</v>
      </c>
      <c r="B38" s="211" t="s">
        <v>97</v>
      </c>
      <c r="C38" s="228" t="str">
        <f>価格変化まとめ!C39</f>
        <v/>
      </c>
      <c r="D38" s="224">
        <f>VLOOKUP(データ入力!$C$49,逆行列係数表!$A$5:$AO$43,36,FALSE)</f>
        <v>1.6997978992255719E-2</v>
      </c>
      <c r="E38" s="225" t="str">
        <f t="shared" si="0"/>
        <v/>
      </c>
      <c r="F38" s="225" cm="1">
        <f t="array" aca="1" ref="F38" ca="1">D38/INDIRECT(("E"&amp;データ入力!$C$50))</f>
        <v>1.5384474341411849E-2</v>
      </c>
      <c r="G38" s="226" cm="1">
        <f t="array" aca="1" ref="G38" ca="1">INDIRECT("C" &amp; データ入力!$C$50)*F38</f>
        <v>0.1538447434141185</v>
      </c>
      <c r="H38" s="226">
        <f t="shared" ca="1" si="1"/>
        <v>0.1538447434141185</v>
      </c>
      <c r="I38" s="227">
        <f t="shared" ca="1" si="2"/>
        <v>65.127232692477747</v>
      </c>
    </row>
    <row r="39" spans="1:9">
      <c r="A39" s="199">
        <v>35</v>
      </c>
      <c r="B39" s="211" t="s">
        <v>3</v>
      </c>
      <c r="C39" s="228" t="str">
        <f>価格変化まとめ!C40</f>
        <v/>
      </c>
      <c r="D39" s="224">
        <f>VLOOKUP(データ入力!$C$49,逆行列係数表!$A$5:$AO$43,37,FALSE)</f>
        <v>7.3136582943394641E-3</v>
      </c>
      <c r="E39" s="225" t="str">
        <f t="shared" si="0"/>
        <v/>
      </c>
      <c r="F39" s="225" cm="1">
        <f t="array" aca="1" ref="F39" ca="1">D39/INDIRECT(("E"&amp;データ入力!$C$50))</f>
        <v>6.619421545489737E-3</v>
      </c>
      <c r="G39" s="226" cm="1">
        <f t="array" aca="1" ref="G39" ca="1">INDIRECT("C" &amp; データ入力!$C$50)*F39</f>
        <v>6.619421545489737E-2</v>
      </c>
      <c r="H39" s="226">
        <f t="shared" ca="1" si="1"/>
        <v>6.619421545489737E-2</v>
      </c>
      <c r="I39" s="227">
        <f t="shared" ca="1" si="2"/>
        <v>28.02205637421525</v>
      </c>
    </row>
    <row r="40" spans="1:9">
      <c r="A40" s="199">
        <v>36</v>
      </c>
      <c r="B40" s="211" t="s">
        <v>98</v>
      </c>
      <c r="C40" s="228" t="str">
        <f>価格変化まとめ!C41</f>
        <v/>
      </c>
      <c r="D40" s="224">
        <f>VLOOKUP(データ入力!$C$49,逆行列係数表!$A$5:$AO$43,38,FALSE)</f>
        <v>7.8919665336798818E-3</v>
      </c>
      <c r="E40" s="225" t="str">
        <f t="shared" si="0"/>
        <v/>
      </c>
      <c r="F40" s="225" cm="1">
        <f t="array" aca="1" ref="F40" ca="1">D40/INDIRECT(("E"&amp;データ入力!$C$50))</f>
        <v>7.142834845012767E-3</v>
      </c>
      <c r="G40" s="226" cm="1">
        <f t="array" aca="1" ref="G40" ca="1">INDIRECT("C" &amp; データ入力!$C$50)*F40</f>
        <v>7.1428348450127674E-2</v>
      </c>
      <c r="H40" s="226">
        <f t="shared" ca="1" si="1"/>
        <v>7.1428348450127674E-2</v>
      </c>
      <c r="I40" s="227">
        <f t="shared" ca="1" si="2"/>
        <v>30.237826571875807</v>
      </c>
    </row>
    <row r="41" spans="1:9">
      <c r="A41" s="199">
        <v>37</v>
      </c>
      <c r="B41" s="211" t="s">
        <v>99</v>
      </c>
      <c r="C41" s="228" t="str">
        <f>価格変化まとめ!C42</f>
        <v/>
      </c>
      <c r="D41" s="224">
        <f>VLOOKUP(データ入力!$C$49,逆行列係数表!$A$5:$AO$43,39,FALSE)</f>
        <v>3.7092717036652859E-2</v>
      </c>
      <c r="E41" s="225" t="str">
        <f t="shared" si="0"/>
        <v/>
      </c>
      <c r="F41" s="225" cm="1">
        <f t="array" aca="1" ref="F41" ca="1">D41/INDIRECT(("E"&amp;データ入力!$C$50))</f>
        <v>3.3571753075093524E-2</v>
      </c>
      <c r="G41" s="226" cm="1">
        <f t="array" aca="1" ref="G41" ca="1">INDIRECT("C" &amp; データ入力!$C$50)*F41</f>
        <v>0.33571753075093524</v>
      </c>
      <c r="H41" s="226">
        <f t="shared" ca="1" si="1"/>
        <v>0.33571753075093524</v>
      </c>
      <c r="I41" s="227">
        <f t="shared" ca="1" si="2"/>
        <v>142.11960226230065</v>
      </c>
    </row>
    <row r="42" spans="1:9">
      <c r="A42" s="199">
        <v>38</v>
      </c>
      <c r="B42" s="211" t="s">
        <v>4</v>
      </c>
      <c r="C42" s="228" t="str">
        <f>価格変化まとめ!C43</f>
        <v/>
      </c>
      <c r="D42" s="224">
        <f>VLOOKUP(データ入力!$C$49,逆行列係数表!$A$5:$AO$43,40,FALSE)</f>
        <v>1.1444289435379762E-2</v>
      </c>
      <c r="E42" s="225" t="str">
        <f t="shared" si="0"/>
        <v/>
      </c>
      <c r="F42" s="225" cm="1">
        <f t="array" aca="1" ref="F42" ca="1">D42/INDIRECT(("E"&amp;データ入力!$C$50))</f>
        <v>1.0357959452385814E-2</v>
      </c>
      <c r="G42" s="226" cm="1">
        <f t="array" aca="1" ref="G42" ca="1">INDIRECT("C" &amp; データ入力!$C$50)*F42</f>
        <v>0.10357959452385815</v>
      </c>
      <c r="H42" s="226">
        <f t="shared" ca="1" si="1"/>
        <v>0.10357959452385815</v>
      </c>
      <c r="I42" s="227">
        <f t="shared" ca="1" si="2"/>
        <v>43.848442299970905</v>
      </c>
    </row>
    <row r="43" spans="1:9">
      <c r="A43" s="199">
        <v>39</v>
      </c>
      <c r="B43" s="211" t="s">
        <v>5</v>
      </c>
      <c r="C43" s="228" t="str">
        <f>価格変化まとめ!C44</f>
        <v/>
      </c>
      <c r="D43" s="224">
        <f>VLOOKUP(データ入力!$C$49,逆行列係数表!$A$5:$AO$43,41,FALSE)</f>
        <v>7.6859245285245221E-3</v>
      </c>
      <c r="E43" s="225" t="str">
        <f t="shared" si="0"/>
        <v/>
      </c>
      <c r="F43" s="225" cm="1">
        <f t="array" aca="1" ref="F43" ca="1">D43/INDIRECT(("E"&amp;データ入力!$C$50))</f>
        <v>6.9563510316717897E-3</v>
      </c>
      <c r="G43" s="226" cm="1">
        <f t="array" aca="1" ref="G43" ca="1">INDIRECT("C" &amp; データ入力!$C$50)*F43</f>
        <v>6.9563510316717897E-2</v>
      </c>
      <c r="H43" s="226">
        <f t="shared" ca="1" si="1"/>
        <v>6.9563510316717897E-2</v>
      </c>
      <c r="I43" s="227">
        <f t="shared" ca="1" si="2"/>
        <v>29.448382978593841</v>
      </c>
    </row>
    <row r="44" spans="1:9">
      <c r="A44" s="200"/>
      <c r="B44" s="197" t="s">
        <v>235</v>
      </c>
      <c r="C44" s="229" t="s">
        <v>211</v>
      </c>
      <c r="D44" s="230" t="s">
        <v>211</v>
      </c>
      <c r="E44" s="231" t="s">
        <v>236</v>
      </c>
      <c r="F44" s="231" t="s">
        <v>211</v>
      </c>
      <c r="G44" s="231" t="s">
        <v>211</v>
      </c>
      <c r="H44" s="232">
        <f ca="1">AVERAGE(H5:H43)</f>
        <v>0.23622183386871845</v>
      </c>
      <c r="I44" s="233" t="s">
        <v>236</v>
      </c>
    </row>
    <row r="45" spans="1:9">
      <c r="B45" s="207" t="s">
        <v>202</v>
      </c>
      <c r="C45" s="69"/>
      <c r="D45" s="69" t="s">
        <v>234</v>
      </c>
      <c r="E45" s="69"/>
      <c r="F45" s="69"/>
      <c r="G45" s="69"/>
      <c r="H45" s="69"/>
      <c r="I45" s="208"/>
    </row>
    <row r="46" spans="1:9">
      <c r="B46" s="63" t="s">
        <v>203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6716-6A89-4DC4-AA5C-D3C18BA6968B}">
  <dimension ref="A1:AW52"/>
  <sheetViews>
    <sheetView zoomScaleNormal="100" workbookViewId="0"/>
  </sheetViews>
  <sheetFormatPr defaultColWidth="8.25" defaultRowHeight="12"/>
  <cols>
    <col min="1" max="1" width="4.08203125" style="74" customWidth="1"/>
    <col min="2" max="2" width="18.9140625" style="53" customWidth="1"/>
    <col min="3" max="10" width="10.58203125" style="53" customWidth="1"/>
    <col min="11" max="11" width="3.33203125" style="74" customWidth="1"/>
    <col min="12" max="12" width="18.9140625" style="53" customWidth="1"/>
    <col min="13" max="16" width="10.6640625" style="53" customWidth="1"/>
    <col min="17" max="17" width="4.1640625" style="53" customWidth="1"/>
    <col min="18" max="18" width="3.33203125" style="53" customWidth="1"/>
    <col min="19" max="19" width="18.75" style="53" customWidth="1"/>
    <col min="20" max="24" width="10.58203125" style="53" customWidth="1"/>
    <col min="25" max="25" width="4.1640625" style="53" customWidth="1"/>
    <col min="26" max="26" width="3.33203125" style="53" customWidth="1"/>
    <col min="27" max="27" width="18.75" style="53" customWidth="1"/>
    <col min="28" max="35" width="10.58203125" style="53" customWidth="1"/>
    <col min="36" max="36" width="4.1640625" style="53" customWidth="1"/>
    <col min="37" max="37" width="3.33203125" style="53" customWidth="1"/>
    <col min="38" max="38" width="18.75" style="53" customWidth="1"/>
    <col min="39" max="40" width="10.6640625" style="53" customWidth="1"/>
    <col min="41" max="41" width="8.25" style="53"/>
    <col min="42" max="42" width="3.58203125" style="53" customWidth="1"/>
    <col min="43" max="43" width="19" style="53" customWidth="1"/>
    <col min="44" max="49" width="10.6640625" style="53" customWidth="1"/>
    <col min="50" max="16384" width="8.25" style="53"/>
  </cols>
  <sheetData>
    <row r="1" spans="1:49">
      <c r="A1" s="73" t="s">
        <v>0</v>
      </c>
      <c r="K1" s="73" t="s">
        <v>0</v>
      </c>
      <c r="R1" s="73" t="s">
        <v>0</v>
      </c>
      <c r="Z1" s="73" t="s">
        <v>0</v>
      </c>
      <c r="AK1" s="73" t="s">
        <v>0</v>
      </c>
    </row>
    <row r="2" spans="1:49">
      <c r="A2" s="74" t="s">
        <v>151</v>
      </c>
      <c r="K2" s="73" t="s">
        <v>191</v>
      </c>
      <c r="R2" s="73" t="s">
        <v>193</v>
      </c>
      <c r="V2" s="47"/>
      <c r="W2" s="47"/>
      <c r="X2" s="47"/>
      <c r="Z2" s="73" t="s">
        <v>195</v>
      </c>
      <c r="AK2" s="73" t="s">
        <v>197</v>
      </c>
    </row>
    <row r="3" spans="1:49">
      <c r="K3" s="73" t="s">
        <v>192</v>
      </c>
      <c r="R3" s="73" t="s">
        <v>194</v>
      </c>
      <c r="V3" s="47"/>
      <c r="W3" s="47"/>
      <c r="X3" s="47"/>
      <c r="Z3" s="73" t="s">
        <v>152</v>
      </c>
      <c r="AK3" s="73" t="s">
        <v>152</v>
      </c>
    </row>
    <row r="4" spans="1:49">
      <c r="V4" s="47"/>
      <c r="W4" s="47"/>
      <c r="X4" s="47"/>
      <c r="Z4" s="73" t="s">
        <v>196</v>
      </c>
      <c r="AP4" s="75" t="s">
        <v>189</v>
      </c>
      <c r="AU4" s="53" t="s">
        <v>153</v>
      </c>
    </row>
    <row r="5" spans="1:49">
      <c r="A5" s="76"/>
      <c r="B5" s="49"/>
      <c r="C5" s="77"/>
      <c r="D5" s="77"/>
      <c r="E5" s="77"/>
      <c r="F5" s="77"/>
      <c r="G5" s="77"/>
      <c r="H5" s="52"/>
      <c r="K5" s="76"/>
      <c r="L5" s="49"/>
      <c r="M5" s="78" t="s">
        <v>154</v>
      </c>
      <c r="N5" s="79" t="s">
        <v>154</v>
      </c>
      <c r="O5" s="77"/>
      <c r="P5" s="52"/>
      <c r="R5" s="76"/>
      <c r="S5" s="49"/>
      <c r="T5" s="237" t="s">
        <v>43</v>
      </c>
      <c r="U5" s="238"/>
      <c r="V5" s="7" t="s">
        <v>40</v>
      </c>
      <c r="W5" s="235" t="s">
        <v>44</v>
      </c>
      <c r="X5" s="236"/>
      <c r="Z5" s="76"/>
      <c r="AA5" s="49"/>
      <c r="AB5" s="55"/>
      <c r="AC5" s="49"/>
      <c r="AD5" s="49"/>
      <c r="AE5" s="49"/>
      <c r="AF5" s="49"/>
      <c r="AG5" s="77"/>
      <c r="AH5" s="77"/>
      <c r="AI5" s="77"/>
      <c r="AK5" s="76"/>
      <c r="AL5" s="49"/>
      <c r="AM5" s="77"/>
      <c r="AN5" s="52"/>
      <c r="AP5" s="76"/>
      <c r="AQ5" s="49"/>
      <c r="AR5" s="78" t="s">
        <v>155</v>
      </c>
      <c r="AS5" s="79"/>
      <c r="AT5" s="79" t="s">
        <v>155</v>
      </c>
      <c r="AU5" s="78"/>
      <c r="AV5" s="77"/>
      <c r="AW5" s="52"/>
    </row>
    <row r="6" spans="1:49" ht="24">
      <c r="A6" s="80" t="s">
        <v>156</v>
      </c>
      <c r="B6" s="37" t="s">
        <v>157</v>
      </c>
      <c r="C6" s="35" t="s">
        <v>158</v>
      </c>
      <c r="D6" s="35" t="s">
        <v>159</v>
      </c>
      <c r="E6" s="35" t="s">
        <v>160</v>
      </c>
      <c r="F6" s="35" t="s">
        <v>161</v>
      </c>
      <c r="G6" s="35" t="s">
        <v>162</v>
      </c>
      <c r="H6" s="34" t="s">
        <v>163</v>
      </c>
      <c r="I6" s="33"/>
      <c r="K6" s="80" t="s">
        <v>156</v>
      </c>
      <c r="L6" s="37" t="s">
        <v>157</v>
      </c>
      <c r="M6" s="35" t="s">
        <v>164</v>
      </c>
      <c r="N6" s="33" t="s">
        <v>165</v>
      </c>
      <c r="O6" s="35" t="s">
        <v>166</v>
      </c>
      <c r="P6" s="34" t="s">
        <v>158</v>
      </c>
      <c r="R6" s="80" t="s">
        <v>156</v>
      </c>
      <c r="S6" s="37" t="s">
        <v>157</v>
      </c>
      <c r="T6" s="184" t="s">
        <v>45</v>
      </c>
      <c r="U6" s="183" t="s">
        <v>46</v>
      </c>
      <c r="V6" s="185" t="s">
        <v>47</v>
      </c>
      <c r="W6" s="36" t="s">
        <v>48</v>
      </c>
      <c r="X6" s="183" t="s">
        <v>49</v>
      </c>
      <c r="Z6" s="80" t="s">
        <v>156</v>
      </c>
      <c r="AA6" s="38" t="s">
        <v>157</v>
      </c>
      <c r="AB6" s="32" t="s">
        <v>69</v>
      </c>
      <c r="AC6" s="33" t="s">
        <v>29</v>
      </c>
      <c r="AD6" s="33" t="s">
        <v>30</v>
      </c>
      <c r="AE6" s="33" t="s">
        <v>168</v>
      </c>
      <c r="AF6" s="33" t="s">
        <v>32</v>
      </c>
      <c r="AG6" s="35" t="s">
        <v>167</v>
      </c>
      <c r="AH6" s="35" t="s">
        <v>169</v>
      </c>
      <c r="AI6" s="35" t="s">
        <v>170</v>
      </c>
      <c r="AK6" s="80" t="s">
        <v>156</v>
      </c>
      <c r="AL6" s="37" t="s">
        <v>157</v>
      </c>
      <c r="AM6" s="35" t="s">
        <v>68</v>
      </c>
      <c r="AN6" s="34" t="s">
        <v>171</v>
      </c>
      <c r="AP6" s="80" t="s">
        <v>156</v>
      </c>
      <c r="AQ6" s="37" t="s">
        <v>157</v>
      </c>
      <c r="AR6" s="35" t="s">
        <v>164</v>
      </c>
      <c r="AS6" s="33" t="s">
        <v>172</v>
      </c>
      <c r="AT6" s="33" t="s">
        <v>165</v>
      </c>
      <c r="AU6" s="35" t="s">
        <v>173</v>
      </c>
      <c r="AV6" s="35" t="s">
        <v>166</v>
      </c>
      <c r="AW6" s="34" t="s">
        <v>158</v>
      </c>
    </row>
    <row r="7" spans="1:49">
      <c r="A7" s="81"/>
      <c r="B7" s="82"/>
      <c r="C7" s="83"/>
      <c r="D7" s="83"/>
      <c r="E7" s="83"/>
      <c r="F7" s="83"/>
      <c r="G7" s="83"/>
      <c r="H7" s="37"/>
      <c r="K7" s="81"/>
      <c r="L7" s="82"/>
      <c r="M7" s="84" t="s">
        <v>41</v>
      </c>
      <c r="N7" s="85" t="s">
        <v>42</v>
      </c>
      <c r="O7" s="84" t="s">
        <v>198</v>
      </c>
      <c r="P7" s="86" t="s">
        <v>199</v>
      </c>
      <c r="R7" s="81"/>
      <c r="S7" s="82"/>
      <c r="T7" s="186" t="s">
        <v>41</v>
      </c>
      <c r="U7" s="8" t="s">
        <v>42</v>
      </c>
      <c r="V7" s="8" t="s">
        <v>50</v>
      </c>
      <c r="W7" s="6" t="s">
        <v>51</v>
      </c>
      <c r="X7" s="8" t="s">
        <v>52</v>
      </c>
      <c r="Z7" s="81"/>
      <c r="AA7" s="82"/>
      <c r="AB7" s="87" t="s">
        <v>174</v>
      </c>
      <c r="AC7" s="88" t="s">
        <v>175</v>
      </c>
      <c r="AD7" s="88" t="s">
        <v>176</v>
      </c>
      <c r="AE7" s="88" t="s">
        <v>177</v>
      </c>
      <c r="AF7" s="88" t="s">
        <v>178</v>
      </c>
      <c r="AG7" s="89" t="s">
        <v>179</v>
      </c>
      <c r="AH7" s="84" t="s">
        <v>180</v>
      </c>
      <c r="AI7" s="84" t="s">
        <v>181</v>
      </c>
      <c r="AK7" s="81"/>
      <c r="AL7" s="82"/>
      <c r="AM7" s="84" t="s">
        <v>174</v>
      </c>
      <c r="AN7" s="86" t="s">
        <v>182</v>
      </c>
      <c r="AP7" s="81"/>
      <c r="AQ7" s="82"/>
      <c r="AR7" s="84" t="s">
        <v>174</v>
      </c>
      <c r="AS7" s="85" t="s">
        <v>175</v>
      </c>
      <c r="AT7" s="85" t="s">
        <v>176</v>
      </c>
      <c r="AU7" s="84" t="s">
        <v>183</v>
      </c>
      <c r="AV7" s="84" t="s">
        <v>184</v>
      </c>
      <c r="AW7" s="86" t="s">
        <v>185</v>
      </c>
    </row>
    <row r="8" spans="1:49">
      <c r="A8" s="194">
        <v>1</v>
      </c>
      <c r="B8" s="37" t="s">
        <v>73</v>
      </c>
      <c r="C8" s="90">
        <f t="shared" ref="C8:C47" si="0">P8</f>
        <v>0.17333290637377241</v>
      </c>
      <c r="D8" s="90">
        <f t="shared" ref="D8:E41" si="1">W8</f>
        <v>0.32298797552049696</v>
      </c>
      <c r="E8" s="90">
        <f t="shared" si="1"/>
        <v>0.12265584155979949</v>
      </c>
      <c r="F8" s="90">
        <f t="shared" ref="F8:G41" si="2">AH8</f>
        <v>0.42721038226158625</v>
      </c>
      <c r="G8" s="90">
        <f t="shared" si="2"/>
        <v>0.15155149614048036</v>
      </c>
      <c r="H8" s="91">
        <f t="shared" ref="H8:H47" si="3">AN8</f>
        <v>1.1299182227411633E-2</v>
      </c>
      <c r="K8" s="194">
        <v>1</v>
      </c>
      <c r="L8" s="37" t="s">
        <v>73</v>
      </c>
      <c r="M8" s="92">
        <f>取引基本表!AX5</f>
        <v>499657</v>
      </c>
      <c r="N8" s="93">
        <f>ABS(取引基本表!BJ5)</f>
        <v>413050</v>
      </c>
      <c r="O8" s="94">
        <f>N8/M8</f>
        <v>0.82666709362622759</v>
      </c>
      <c r="P8" s="95">
        <f>1-O8</f>
        <v>0.17333290637377241</v>
      </c>
      <c r="R8" s="194">
        <v>1</v>
      </c>
      <c r="S8" s="37" t="s">
        <v>73</v>
      </c>
      <c r="T8" s="96">
        <f>雇用表!C8</f>
        <v>52513</v>
      </c>
      <c r="U8" s="97">
        <f>雇用表!F8</f>
        <v>19942</v>
      </c>
      <c r="V8" s="96">
        <f>取引基本表!BL5</f>
        <v>162585</v>
      </c>
      <c r="W8" s="98">
        <f>T8/V8</f>
        <v>0.32298797552049696</v>
      </c>
      <c r="X8" s="98">
        <f>U8/V8</f>
        <v>0.12265584155979949</v>
      </c>
      <c r="Z8" s="194">
        <v>1</v>
      </c>
      <c r="AA8" s="37" t="s">
        <v>73</v>
      </c>
      <c r="AB8" s="99">
        <f t="array" ref="AB8:AF46">TRANSPOSE(取引基本表!C46:AO50)</f>
        <v>24640</v>
      </c>
      <c r="AC8" s="100">
        <v>22411</v>
      </c>
      <c r="AD8" s="100">
        <v>28121</v>
      </c>
      <c r="AE8" s="100">
        <v>3777</v>
      </c>
      <c r="AF8" s="100">
        <v>-9491</v>
      </c>
      <c r="AG8" s="101">
        <f>取引基本表!BL5</f>
        <v>162585</v>
      </c>
      <c r="AH8" s="91">
        <f>SUM(AB8:AF8)/AG8</f>
        <v>0.42721038226158625</v>
      </c>
      <c r="AI8" s="90">
        <f>AB8/AG8</f>
        <v>0.15155149614048036</v>
      </c>
      <c r="AK8" s="194">
        <v>1</v>
      </c>
      <c r="AL8" s="37" t="s">
        <v>73</v>
      </c>
      <c r="AM8" s="92">
        <f>取引基本表!AR5</f>
        <v>128280</v>
      </c>
      <c r="AN8" s="102">
        <f t="shared" ref="AN8:AN47" si="4">AM8/AM$47</f>
        <v>1.1299182227411633E-2</v>
      </c>
      <c r="AP8" s="194">
        <v>1</v>
      </c>
      <c r="AQ8" s="37" t="s">
        <v>73</v>
      </c>
      <c r="AR8" s="103">
        <f>取引基本表!AX5</f>
        <v>499657</v>
      </c>
      <c r="AS8" s="104">
        <f>取引基本表!BB5</f>
        <v>75978</v>
      </c>
      <c r="AT8" s="104">
        <f>ABS(取引基本表!BJ5)</f>
        <v>413050</v>
      </c>
      <c r="AU8" s="103">
        <f>AS8-AT8</f>
        <v>-337072</v>
      </c>
      <c r="AV8" s="105">
        <f>AT8/AR8</f>
        <v>0.82666709362622759</v>
      </c>
      <c r="AW8" s="102">
        <f>1-AV8</f>
        <v>0.17333290637377241</v>
      </c>
    </row>
    <row r="9" spans="1:49">
      <c r="A9" s="195">
        <v>2</v>
      </c>
      <c r="B9" s="37" t="s">
        <v>74</v>
      </c>
      <c r="C9" s="105">
        <f t="shared" si="0"/>
        <v>0.39351462480142041</v>
      </c>
      <c r="D9" s="105">
        <f t="shared" si="1"/>
        <v>0.29572434079210003</v>
      </c>
      <c r="E9" s="105">
        <f t="shared" si="1"/>
        <v>0.26862065342998215</v>
      </c>
      <c r="F9" s="105">
        <f t="shared" si="2"/>
        <v>0.63987813845992225</v>
      </c>
      <c r="G9" s="105">
        <f t="shared" si="2"/>
        <v>0.22817522849038765</v>
      </c>
      <c r="H9" s="102">
        <f t="shared" si="3"/>
        <v>5.0911500837573466E-4</v>
      </c>
      <c r="K9" s="195">
        <v>2</v>
      </c>
      <c r="L9" s="37" t="s">
        <v>74</v>
      </c>
      <c r="M9" s="92">
        <f>取引基本表!AX6</f>
        <v>21402</v>
      </c>
      <c r="N9" s="93">
        <f>ABS(取引基本表!BJ6)</f>
        <v>12980</v>
      </c>
      <c r="O9" s="94">
        <f t="shared" ref="O9:O47" si="5">N9/M9</f>
        <v>0.60648537519857959</v>
      </c>
      <c r="P9" s="95">
        <f t="shared" ref="P9:P43" si="6">1-O9</f>
        <v>0.39351462480142041</v>
      </c>
      <c r="R9" s="195">
        <v>2</v>
      </c>
      <c r="S9" s="37" t="s">
        <v>74</v>
      </c>
      <c r="T9" s="96">
        <f>雇用表!C9</f>
        <v>2815</v>
      </c>
      <c r="U9" s="97">
        <f>雇用表!F9</f>
        <v>2557</v>
      </c>
      <c r="V9" s="96">
        <f>取引基本表!BL6</f>
        <v>9519</v>
      </c>
      <c r="W9" s="98">
        <f t="shared" ref="W9:W47" si="7">T9/V9</f>
        <v>0.29572434079210003</v>
      </c>
      <c r="X9" s="98">
        <f t="shared" ref="X9:X47" si="8">U9/V9</f>
        <v>0.26862065342998215</v>
      </c>
      <c r="Z9" s="195">
        <v>2</v>
      </c>
      <c r="AA9" s="37" t="s">
        <v>74</v>
      </c>
      <c r="AB9" s="106">
        <v>2172</v>
      </c>
      <c r="AC9" s="93">
        <v>3008</v>
      </c>
      <c r="AD9" s="93">
        <v>689</v>
      </c>
      <c r="AE9" s="93">
        <v>355</v>
      </c>
      <c r="AF9" s="93">
        <v>-133</v>
      </c>
      <c r="AG9" s="92">
        <f>取引基本表!BL6</f>
        <v>9519</v>
      </c>
      <c r="AH9" s="102">
        <f t="shared" ref="AH9:AH41" si="9">SUM(AB9:AF9)/AG9</f>
        <v>0.63987813845992225</v>
      </c>
      <c r="AI9" s="105">
        <f t="shared" ref="AI9:AI47" si="10">AB9/AG9</f>
        <v>0.22817522849038765</v>
      </c>
      <c r="AK9" s="195">
        <v>2</v>
      </c>
      <c r="AL9" s="37" t="s">
        <v>74</v>
      </c>
      <c r="AM9" s="92">
        <f>取引基本表!AR6</f>
        <v>5780</v>
      </c>
      <c r="AN9" s="102">
        <f t="shared" si="4"/>
        <v>5.0911500837573466E-4</v>
      </c>
      <c r="AP9" s="195">
        <v>2</v>
      </c>
      <c r="AQ9" s="37" t="s">
        <v>74</v>
      </c>
      <c r="AR9" s="103">
        <f>取引基本表!AX6</f>
        <v>21402</v>
      </c>
      <c r="AS9" s="104">
        <f>取引基本表!BB6</f>
        <v>1097</v>
      </c>
      <c r="AT9" s="104">
        <f>ABS(取引基本表!BJ6)</f>
        <v>12980</v>
      </c>
      <c r="AU9" s="103">
        <f t="shared" ref="AU9:AU47" si="11">AS9-AT9</f>
        <v>-11883</v>
      </c>
      <c r="AV9" s="105">
        <f t="shared" ref="AV9:AV46" si="12">AT9/AR9</f>
        <v>0.60648537519857959</v>
      </c>
      <c r="AW9" s="102">
        <f t="shared" ref="AW9:AW47" si="13">1-AV9</f>
        <v>0.39351462480142041</v>
      </c>
    </row>
    <row r="10" spans="1:49">
      <c r="A10" s="195">
        <v>3</v>
      </c>
      <c r="B10" s="37" t="s">
        <v>75</v>
      </c>
      <c r="C10" s="105">
        <f t="shared" si="0"/>
        <v>0.12671464860287895</v>
      </c>
      <c r="D10" s="105">
        <f t="shared" si="1"/>
        <v>9.5045460793747427E-2</v>
      </c>
      <c r="E10" s="105">
        <f t="shared" si="1"/>
        <v>4.2279520059697977E-2</v>
      </c>
      <c r="F10" s="105">
        <f t="shared" si="2"/>
        <v>0.47381340455197063</v>
      </c>
      <c r="G10" s="105">
        <f t="shared" si="2"/>
        <v>0.17153349174243465</v>
      </c>
      <c r="H10" s="102">
        <f t="shared" si="3"/>
        <v>1.1608350684055029E-3</v>
      </c>
      <c r="K10" s="195">
        <v>3</v>
      </c>
      <c r="L10" s="37" t="s">
        <v>75</v>
      </c>
      <c r="M10" s="92">
        <f>取引基本表!AX7</f>
        <v>47240</v>
      </c>
      <c r="N10" s="93">
        <f>ABS(取引基本表!BJ7)</f>
        <v>41254</v>
      </c>
      <c r="O10" s="94">
        <f t="shared" si="5"/>
        <v>0.87328535139712105</v>
      </c>
      <c r="P10" s="95">
        <f t="shared" si="6"/>
        <v>0.12671464860287895</v>
      </c>
      <c r="R10" s="195">
        <v>3</v>
      </c>
      <c r="S10" s="37" t="s">
        <v>75</v>
      </c>
      <c r="T10" s="96">
        <f>雇用表!C10</f>
        <v>4840</v>
      </c>
      <c r="U10" s="97">
        <f>雇用表!F10</f>
        <v>2153</v>
      </c>
      <c r="V10" s="96">
        <f>取引基本表!BL7</f>
        <v>50923</v>
      </c>
      <c r="W10" s="98">
        <f t="shared" si="7"/>
        <v>9.5045460793747427E-2</v>
      </c>
      <c r="X10" s="98">
        <f t="shared" si="8"/>
        <v>4.2279520059697977E-2</v>
      </c>
      <c r="Z10" s="195">
        <v>3</v>
      </c>
      <c r="AA10" s="37" t="s">
        <v>75</v>
      </c>
      <c r="AB10" s="106">
        <v>8735</v>
      </c>
      <c r="AC10" s="93">
        <v>7731</v>
      </c>
      <c r="AD10" s="93">
        <v>6443</v>
      </c>
      <c r="AE10" s="93">
        <v>1294</v>
      </c>
      <c r="AF10" s="93">
        <v>-75</v>
      </c>
      <c r="AG10" s="92">
        <f>取引基本表!BL7</f>
        <v>50923</v>
      </c>
      <c r="AH10" s="102">
        <f t="shared" si="9"/>
        <v>0.47381340455197063</v>
      </c>
      <c r="AI10" s="105">
        <f t="shared" si="10"/>
        <v>0.17153349174243465</v>
      </c>
      <c r="AK10" s="195">
        <v>3</v>
      </c>
      <c r="AL10" s="37" t="s">
        <v>75</v>
      </c>
      <c r="AM10" s="92">
        <f>取引基本表!AR7</f>
        <v>13179</v>
      </c>
      <c r="AN10" s="102">
        <f t="shared" si="4"/>
        <v>1.1608350684055029E-3</v>
      </c>
      <c r="AP10" s="195">
        <v>3</v>
      </c>
      <c r="AQ10" s="37" t="s">
        <v>75</v>
      </c>
      <c r="AR10" s="103">
        <f>取引基本表!AX7</f>
        <v>47240</v>
      </c>
      <c r="AS10" s="104">
        <f>取引基本表!BB7</f>
        <v>44937</v>
      </c>
      <c r="AT10" s="104">
        <f>ABS(取引基本表!BJ7)</f>
        <v>41254</v>
      </c>
      <c r="AU10" s="103">
        <f t="shared" si="11"/>
        <v>3683</v>
      </c>
      <c r="AV10" s="105">
        <f t="shared" si="12"/>
        <v>0.87328535139712105</v>
      </c>
      <c r="AW10" s="102">
        <f t="shared" si="13"/>
        <v>0.12671464860287895</v>
      </c>
    </row>
    <row r="11" spans="1:49">
      <c r="A11" s="195">
        <v>4</v>
      </c>
      <c r="B11" s="37" t="s">
        <v>76</v>
      </c>
      <c r="C11" s="105">
        <f t="shared" si="0"/>
        <v>9.348517078458185E-3</v>
      </c>
      <c r="D11" s="105">
        <f t="shared" si="1"/>
        <v>4.0785268604474206E-2</v>
      </c>
      <c r="E11" s="105">
        <f t="shared" si="1"/>
        <v>3.926343022371024E-2</v>
      </c>
      <c r="F11" s="105">
        <f t="shared" si="2"/>
        <v>0.54360066960888753</v>
      </c>
      <c r="G11" s="105">
        <f t="shared" si="2"/>
        <v>0.2579516055394917</v>
      </c>
      <c r="H11" s="102">
        <f t="shared" si="3"/>
        <v>-1.9466162084954558E-5</v>
      </c>
      <c r="K11" s="195">
        <v>4</v>
      </c>
      <c r="L11" s="37" t="s">
        <v>76</v>
      </c>
      <c r="M11" s="92">
        <f>取引基本表!AX8</f>
        <v>614429</v>
      </c>
      <c r="N11" s="93">
        <f>ABS(取引基本表!BJ8)</f>
        <v>608685</v>
      </c>
      <c r="O11" s="94">
        <f t="shared" si="5"/>
        <v>0.99065148292154181</v>
      </c>
      <c r="P11" s="95">
        <f t="shared" si="6"/>
        <v>9.348517078458185E-3</v>
      </c>
      <c r="R11" s="195">
        <v>4</v>
      </c>
      <c r="S11" s="37" t="s">
        <v>76</v>
      </c>
      <c r="T11" s="96">
        <f>雇用表!C11</f>
        <v>268</v>
      </c>
      <c r="U11" s="97">
        <f>雇用表!F11</f>
        <v>258</v>
      </c>
      <c r="V11" s="96">
        <f>取引基本表!BL8</f>
        <v>6571</v>
      </c>
      <c r="W11" s="98">
        <f t="shared" si="7"/>
        <v>4.0785268604474206E-2</v>
      </c>
      <c r="X11" s="98">
        <f t="shared" si="8"/>
        <v>3.926343022371024E-2</v>
      </c>
      <c r="Z11" s="195">
        <v>4</v>
      </c>
      <c r="AA11" s="37" t="s">
        <v>76</v>
      </c>
      <c r="AB11" s="106">
        <v>1695</v>
      </c>
      <c r="AC11" s="93">
        <v>790</v>
      </c>
      <c r="AD11" s="93">
        <v>743</v>
      </c>
      <c r="AE11" s="93">
        <v>344</v>
      </c>
      <c r="AF11" s="93">
        <v>0</v>
      </c>
      <c r="AG11" s="92">
        <f>取引基本表!BL8</f>
        <v>6571</v>
      </c>
      <c r="AH11" s="102">
        <f t="shared" si="9"/>
        <v>0.54360066960888753</v>
      </c>
      <c r="AI11" s="105">
        <f t="shared" si="10"/>
        <v>0.2579516055394917</v>
      </c>
      <c r="AK11" s="195">
        <v>4</v>
      </c>
      <c r="AL11" s="37" t="s">
        <v>76</v>
      </c>
      <c r="AM11" s="92">
        <f>取引基本表!AR8</f>
        <v>-221</v>
      </c>
      <c r="AN11" s="102">
        <f t="shared" si="4"/>
        <v>-1.9466162084954558E-5</v>
      </c>
      <c r="AP11" s="195">
        <v>4</v>
      </c>
      <c r="AQ11" s="37" t="s">
        <v>76</v>
      </c>
      <c r="AR11" s="103">
        <f>取引基本表!AX8</f>
        <v>614429</v>
      </c>
      <c r="AS11" s="104">
        <f>取引基本表!BB8</f>
        <v>827</v>
      </c>
      <c r="AT11" s="104">
        <f>ABS(取引基本表!BJ8)</f>
        <v>608685</v>
      </c>
      <c r="AU11" s="103">
        <f t="shared" si="11"/>
        <v>-607858</v>
      </c>
      <c r="AV11" s="105">
        <f t="shared" si="12"/>
        <v>0.99065148292154181</v>
      </c>
      <c r="AW11" s="102">
        <f t="shared" si="13"/>
        <v>9.348517078458185E-3</v>
      </c>
    </row>
    <row r="12" spans="1:49">
      <c r="A12" s="195">
        <v>5</v>
      </c>
      <c r="B12" s="37" t="s">
        <v>77</v>
      </c>
      <c r="C12" s="105">
        <f t="shared" si="0"/>
        <v>0.26169189557273109</v>
      </c>
      <c r="D12" s="105">
        <f t="shared" si="1"/>
        <v>3.4578030097235327E-2</v>
      </c>
      <c r="E12" s="105">
        <f t="shared" si="1"/>
        <v>3.3355134693599395E-2</v>
      </c>
      <c r="F12" s="105">
        <f t="shared" si="2"/>
        <v>0.33651535386825859</v>
      </c>
      <c r="G12" s="105">
        <f t="shared" si="2"/>
        <v>0.13770114594385849</v>
      </c>
      <c r="H12" s="102">
        <f t="shared" si="3"/>
        <v>0.10146071966313146</v>
      </c>
      <c r="K12" s="195">
        <v>5</v>
      </c>
      <c r="L12" s="37" t="s">
        <v>77</v>
      </c>
      <c r="M12" s="92">
        <f>取引基本表!AX9</f>
        <v>1887055</v>
      </c>
      <c r="N12" s="93">
        <f>ABS(取引基本表!BJ9)</f>
        <v>1393228</v>
      </c>
      <c r="O12" s="94">
        <f t="shared" si="5"/>
        <v>0.73830810442726891</v>
      </c>
      <c r="P12" s="95">
        <f t="shared" si="6"/>
        <v>0.26169189557273109</v>
      </c>
      <c r="R12" s="195">
        <v>5</v>
      </c>
      <c r="S12" s="37" t="s">
        <v>77</v>
      </c>
      <c r="T12" s="96">
        <f>雇用表!C12</f>
        <v>73064</v>
      </c>
      <c r="U12" s="97">
        <f>雇用表!F12</f>
        <v>70480</v>
      </c>
      <c r="V12" s="96">
        <f>取引基本表!BL9</f>
        <v>2113018</v>
      </c>
      <c r="W12" s="98">
        <f t="shared" si="7"/>
        <v>3.4578030097235327E-2</v>
      </c>
      <c r="X12" s="98">
        <f t="shared" si="8"/>
        <v>3.3355134693599395E-2</v>
      </c>
      <c r="Z12" s="195">
        <v>5</v>
      </c>
      <c r="AA12" s="37" t="s">
        <v>77</v>
      </c>
      <c r="AB12" s="106">
        <v>290965</v>
      </c>
      <c r="AC12" s="93">
        <v>184090</v>
      </c>
      <c r="AD12" s="93">
        <v>137207</v>
      </c>
      <c r="AE12" s="93">
        <v>103447</v>
      </c>
      <c r="AF12" s="93">
        <v>-4646</v>
      </c>
      <c r="AG12" s="92">
        <f>取引基本表!BL9</f>
        <v>2113018</v>
      </c>
      <c r="AH12" s="102">
        <f t="shared" si="9"/>
        <v>0.33651535386825859</v>
      </c>
      <c r="AI12" s="105">
        <f t="shared" si="10"/>
        <v>0.13770114594385849</v>
      </c>
      <c r="AK12" s="195">
        <v>5</v>
      </c>
      <c r="AL12" s="37" t="s">
        <v>77</v>
      </c>
      <c r="AM12" s="92">
        <f>取引基本表!AR9</f>
        <v>1151887</v>
      </c>
      <c r="AN12" s="102">
        <f t="shared" si="4"/>
        <v>0.10146071966313146</v>
      </c>
      <c r="AP12" s="195">
        <v>5</v>
      </c>
      <c r="AQ12" s="37" t="s">
        <v>77</v>
      </c>
      <c r="AR12" s="103">
        <f>取引基本表!AX9</f>
        <v>1887055</v>
      </c>
      <c r="AS12" s="104">
        <f>取引基本表!BB9</f>
        <v>1619191</v>
      </c>
      <c r="AT12" s="104">
        <f>ABS(取引基本表!BJ9)</f>
        <v>1393228</v>
      </c>
      <c r="AU12" s="103">
        <f t="shared" si="11"/>
        <v>225963</v>
      </c>
      <c r="AV12" s="105">
        <f t="shared" si="12"/>
        <v>0.73830810442726891</v>
      </c>
      <c r="AW12" s="102">
        <f t="shared" si="13"/>
        <v>0.26169189557273109</v>
      </c>
    </row>
    <row r="13" spans="1:49">
      <c r="A13" s="195">
        <v>6</v>
      </c>
      <c r="B13" s="37" t="s">
        <v>78</v>
      </c>
      <c r="C13" s="105">
        <f t="shared" si="0"/>
        <v>8.2810371123538395E-2</v>
      </c>
      <c r="D13" s="105">
        <f t="shared" si="1"/>
        <v>0.12720758845381647</v>
      </c>
      <c r="E13" s="105">
        <f t="shared" si="1"/>
        <v>9.5492852763317662E-2</v>
      </c>
      <c r="F13" s="105">
        <f t="shared" si="2"/>
        <v>0.39077170920544851</v>
      </c>
      <c r="G13" s="105">
        <f t="shared" si="2"/>
        <v>0.2721720626600464</v>
      </c>
      <c r="H13" s="102">
        <f t="shared" si="3"/>
        <v>1.212874021164739E-2</v>
      </c>
      <c r="K13" s="195">
        <v>6</v>
      </c>
      <c r="L13" s="37" t="s">
        <v>78</v>
      </c>
      <c r="M13" s="92">
        <f>取引基本表!AX10</f>
        <v>245875</v>
      </c>
      <c r="N13" s="93">
        <f>ABS(取引基本表!BJ10)</f>
        <v>225514</v>
      </c>
      <c r="O13" s="94">
        <f t="shared" si="5"/>
        <v>0.9171896288764616</v>
      </c>
      <c r="P13" s="95">
        <f t="shared" si="6"/>
        <v>8.2810371123538395E-2</v>
      </c>
      <c r="R13" s="195">
        <v>6</v>
      </c>
      <c r="S13" s="37" t="s">
        <v>78</v>
      </c>
      <c r="T13" s="96">
        <f>雇用表!C13</f>
        <v>10581</v>
      </c>
      <c r="U13" s="97">
        <f>雇用表!F13</f>
        <v>7943</v>
      </c>
      <c r="V13" s="96">
        <f>取引基本表!BL10</f>
        <v>83179</v>
      </c>
      <c r="W13" s="98">
        <f t="shared" si="7"/>
        <v>0.12720758845381647</v>
      </c>
      <c r="X13" s="98">
        <f t="shared" si="8"/>
        <v>9.5492852763317662E-2</v>
      </c>
      <c r="Z13" s="195">
        <v>6</v>
      </c>
      <c r="AA13" s="37" t="s">
        <v>78</v>
      </c>
      <c r="AB13" s="106">
        <v>22639</v>
      </c>
      <c r="AC13" s="93">
        <v>-1243</v>
      </c>
      <c r="AD13" s="93">
        <v>10613</v>
      </c>
      <c r="AE13" s="93">
        <v>495</v>
      </c>
      <c r="AF13" s="93">
        <v>0</v>
      </c>
      <c r="AG13" s="92">
        <f>取引基本表!BL10</f>
        <v>83179</v>
      </c>
      <c r="AH13" s="102">
        <f t="shared" si="9"/>
        <v>0.39077170920544851</v>
      </c>
      <c r="AI13" s="105">
        <f t="shared" si="10"/>
        <v>0.2721720626600464</v>
      </c>
      <c r="AK13" s="195">
        <v>6</v>
      </c>
      <c r="AL13" s="37" t="s">
        <v>78</v>
      </c>
      <c r="AM13" s="92">
        <f>取引基本表!AR10</f>
        <v>137698</v>
      </c>
      <c r="AN13" s="102">
        <f t="shared" si="4"/>
        <v>1.212874021164739E-2</v>
      </c>
      <c r="AP13" s="195">
        <v>6</v>
      </c>
      <c r="AQ13" s="37" t="s">
        <v>78</v>
      </c>
      <c r="AR13" s="103">
        <f>取引基本表!AX10</f>
        <v>245875</v>
      </c>
      <c r="AS13" s="104">
        <f>取引基本表!BB10</f>
        <v>62818</v>
      </c>
      <c r="AT13" s="104">
        <f>ABS(取引基本表!BJ10)</f>
        <v>225514</v>
      </c>
      <c r="AU13" s="103">
        <f t="shared" si="11"/>
        <v>-162696</v>
      </c>
      <c r="AV13" s="105">
        <f t="shared" si="12"/>
        <v>0.9171896288764616</v>
      </c>
      <c r="AW13" s="102">
        <f t="shared" si="13"/>
        <v>8.2810371123538395E-2</v>
      </c>
    </row>
    <row r="14" spans="1:49">
      <c r="A14" s="195">
        <v>7</v>
      </c>
      <c r="B14" s="37" t="s">
        <v>79</v>
      </c>
      <c r="C14" s="105">
        <f t="shared" si="0"/>
        <v>0.29759344347769412</v>
      </c>
      <c r="D14" s="105">
        <f t="shared" si="1"/>
        <v>4.3833041969742803E-2</v>
      </c>
      <c r="E14" s="105">
        <f t="shared" si="1"/>
        <v>3.8757158040430381E-2</v>
      </c>
      <c r="F14" s="105">
        <f t="shared" si="2"/>
        <v>0.35598651785260127</v>
      </c>
      <c r="G14" s="105">
        <f t="shared" si="2"/>
        <v>0.17335642824825784</v>
      </c>
      <c r="H14" s="102">
        <f t="shared" si="3"/>
        <v>1.9165801846449152E-3</v>
      </c>
      <c r="K14" s="195">
        <v>7</v>
      </c>
      <c r="L14" s="37" t="s">
        <v>79</v>
      </c>
      <c r="M14" s="92">
        <f>取引基本表!AX11</f>
        <v>490992</v>
      </c>
      <c r="N14" s="93">
        <f>ABS(取引基本表!BJ11)</f>
        <v>344876</v>
      </c>
      <c r="O14" s="94">
        <f t="shared" si="5"/>
        <v>0.70240655652230588</v>
      </c>
      <c r="P14" s="95">
        <f t="shared" si="6"/>
        <v>0.29759344347769412</v>
      </c>
      <c r="R14" s="195">
        <v>7</v>
      </c>
      <c r="S14" s="37" t="s">
        <v>79</v>
      </c>
      <c r="T14" s="96">
        <f>雇用表!C14</f>
        <v>16373</v>
      </c>
      <c r="U14" s="97">
        <f>雇用表!F14</f>
        <v>14477</v>
      </c>
      <c r="V14" s="96">
        <f>取引基本表!BL11</f>
        <v>373531</v>
      </c>
      <c r="W14" s="98">
        <f t="shared" si="7"/>
        <v>4.3833041969742803E-2</v>
      </c>
      <c r="X14" s="98">
        <f t="shared" si="8"/>
        <v>3.8757158040430381E-2</v>
      </c>
      <c r="Z14" s="195">
        <v>7</v>
      </c>
      <c r="AA14" s="37" t="s">
        <v>79</v>
      </c>
      <c r="AB14" s="106">
        <v>64754</v>
      </c>
      <c r="AC14" s="93">
        <v>31516</v>
      </c>
      <c r="AD14" s="93">
        <v>23384</v>
      </c>
      <c r="AE14" s="93">
        <v>13318</v>
      </c>
      <c r="AF14" s="93">
        <v>0</v>
      </c>
      <c r="AG14" s="92">
        <f>取引基本表!BL11</f>
        <v>373531</v>
      </c>
      <c r="AH14" s="102">
        <f t="shared" si="9"/>
        <v>0.35598651785260127</v>
      </c>
      <c r="AI14" s="105">
        <f t="shared" si="10"/>
        <v>0.17335642824825784</v>
      </c>
      <c r="AK14" s="195">
        <v>7</v>
      </c>
      <c r="AL14" s="37" t="s">
        <v>79</v>
      </c>
      <c r="AM14" s="92">
        <f>取引基本表!AR11</f>
        <v>21759</v>
      </c>
      <c r="AN14" s="102">
        <f t="shared" si="4"/>
        <v>1.9165801846449152E-3</v>
      </c>
      <c r="AP14" s="195">
        <v>7</v>
      </c>
      <c r="AQ14" s="37" t="s">
        <v>79</v>
      </c>
      <c r="AR14" s="103">
        <f>取引基本表!AX11</f>
        <v>490992</v>
      </c>
      <c r="AS14" s="104">
        <f>取引基本表!BB11</f>
        <v>227415</v>
      </c>
      <c r="AT14" s="104">
        <f>ABS(取引基本表!BJ11)</f>
        <v>344876</v>
      </c>
      <c r="AU14" s="103">
        <f t="shared" si="11"/>
        <v>-117461</v>
      </c>
      <c r="AV14" s="105">
        <f t="shared" si="12"/>
        <v>0.70240655652230588</v>
      </c>
      <c r="AW14" s="102">
        <f t="shared" si="13"/>
        <v>0.29759344347769412</v>
      </c>
    </row>
    <row r="15" spans="1:49">
      <c r="A15" s="195">
        <v>8</v>
      </c>
      <c r="B15" s="37" t="s">
        <v>80</v>
      </c>
      <c r="C15" s="105">
        <f t="shared" si="0"/>
        <v>0.21593049601829584</v>
      </c>
      <c r="D15" s="105">
        <f t="shared" si="1"/>
        <v>1.5678367482667734E-2</v>
      </c>
      <c r="E15" s="105">
        <f t="shared" si="1"/>
        <v>1.5634458686506418E-2</v>
      </c>
      <c r="F15" s="105">
        <f t="shared" si="2"/>
        <v>0.35842164855867914</v>
      </c>
      <c r="G15" s="105">
        <f t="shared" si="2"/>
        <v>0.1171240792325445</v>
      </c>
      <c r="H15" s="102">
        <f t="shared" si="3"/>
        <v>7.9892300155183192E-3</v>
      </c>
      <c r="K15" s="195">
        <v>8</v>
      </c>
      <c r="L15" s="37" t="s">
        <v>80</v>
      </c>
      <c r="M15" s="92">
        <f>取引基本表!AX12</f>
        <v>1413214</v>
      </c>
      <c r="N15" s="93">
        <f>ABS(取引基本表!BJ12)</f>
        <v>1108058</v>
      </c>
      <c r="O15" s="94">
        <f t="shared" si="5"/>
        <v>0.78406950398170416</v>
      </c>
      <c r="P15" s="95">
        <f t="shared" si="6"/>
        <v>0.21593049601829584</v>
      </c>
      <c r="R15" s="195">
        <v>8</v>
      </c>
      <c r="S15" s="37" t="s">
        <v>80</v>
      </c>
      <c r="T15" s="96">
        <f>雇用表!C15</f>
        <v>26780</v>
      </c>
      <c r="U15" s="97">
        <f>雇用表!F15</f>
        <v>26705</v>
      </c>
      <c r="V15" s="96">
        <f>取引基本表!BL12</f>
        <v>1708086</v>
      </c>
      <c r="W15" s="98">
        <f t="shared" si="7"/>
        <v>1.5678367482667734E-2</v>
      </c>
      <c r="X15" s="98">
        <f t="shared" si="8"/>
        <v>1.5634458686506418E-2</v>
      </c>
      <c r="Z15" s="195">
        <v>8</v>
      </c>
      <c r="AA15" s="37" t="s">
        <v>80</v>
      </c>
      <c r="AB15" s="106">
        <v>200058</v>
      </c>
      <c r="AC15" s="93">
        <v>141047</v>
      </c>
      <c r="AD15" s="93">
        <v>267742</v>
      </c>
      <c r="AE15" s="93">
        <v>3373</v>
      </c>
      <c r="AF15" s="93">
        <v>-5</v>
      </c>
      <c r="AG15" s="92">
        <f>取引基本表!BL12</f>
        <v>1708086</v>
      </c>
      <c r="AH15" s="102">
        <f t="shared" si="9"/>
        <v>0.35842164855867914</v>
      </c>
      <c r="AI15" s="105">
        <f t="shared" si="10"/>
        <v>0.1171240792325445</v>
      </c>
      <c r="AK15" s="195">
        <v>8</v>
      </c>
      <c r="AL15" s="37" t="s">
        <v>80</v>
      </c>
      <c r="AM15" s="92">
        <f>取引基本表!AR12</f>
        <v>90702</v>
      </c>
      <c r="AN15" s="102">
        <f t="shared" si="4"/>
        <v>7.9892300155183192E-3</v>
      </c>
      <c r="AP15" s="195">
        <v>8</v>
      </c>
      <c r="AQ15" s="37" t="s">
        <v>80</v>
      </c>
      <c r="AR15" s="103">
        <f>取引基本表!AX12</f>
        <v>1413214</v>
      </c>
      <c r="AS15" s="104">
        <f>取引基本表!BB12</f>
        <v>1402930</v>
      </c>
      <c r="AT15" s="104">
        <f>ABS(取引基本表!BJ12)</f>
        <v>1108058</v>
      </c>
      <c r="AU15" s="103">
        <f t="shared" si="11"/>
        <v>294872</v>
      </c>
      <c r="AV15" s="105">
        <f t="shared" si="12"/>
        <v>0.78406950398170416</v>
      </c>
      <c r="AW15" s="102">
        <f t="shared" si="13"/>
        <v>0.21593049601829584</v>
      </c>
    </row>
    <row r="16" spans="1:49">
      <c r="A16" s="195">
        <v>9</v>
      </c>
      <c r="B16" s="37" t="s">
        <v>81</v>
      </c>
      <c r="C16" s="105">
        <f t="shared" si="0"/>
        <v>0.18770505348742417</v>
      </c>
      <c r="D16" s="105">
        <f t="shared" si="1"/>
        <v>1.0339400475073228E-2</v>
      </c>
      <c r="E16" s="105">
        <f t="shared" si="1"/>
        <v>1.0339400475073228E-2</v>
      </c>
      <c r="F16" s="105">
        <f t="shared" si="2"/>
        <v>0.2627694146106877</v>
      </c>
      <c r="G16" s="105">
        <f t="shared" si="2"/>
        <v>1.5279579137581789E-2</v>
      </c>
      <c r="H16" s="102">
        <f t="shared" si="3"/>
        <v>6.0242927132958465E-3</v>
      </c>
      <c r="K16" s="195">
        <v>9</v>
      </c>
      <c r="L16" s="37" t="s">
        <v>81</v>
      </c>
      <c r="M16" s="92">
        <f>取引基本表!AX13</f>
        <v>453845</v>
      </c>
      <c r="N16" s="93">
        <f>ABS(取引基本表!BJ13)</f>
        <v>368656</v>
      </c>
      <c r="O16" s="94">
        <f t="shared" si="5"/>
        <v>0.81229494651257583</v>
      </c>
      <c r="P16" s="95">
        <f t="shared" si="6"/>
        <v>0.18770505348742417</v>
      </c>
      <c r="R16" s="195">
        <v>9</v>
      </c>
      <c r="S16" s="37" t="s">
        <v>81</v>
      </c>
      <c r="T16" s="96">
        <f>雇用表!C16</f>
        <v>1419</v>
      </c>
      <c r="U16" s="97">
        <f>雇用表!F16</f>
        <v>1419</v>
      </c>
      <c r="V16" s="96">
        <f>取引基本表!BL13</f>
        <v>137242</v>
      </c>
      <c r="W16" s="98">
        <f t="shared" si="7"/>
        <v>1.0339400475073228E-2</v>
      </c>
      <c r="X16" s="98">
        <f t="shared" si="8"/>
        <v>1.0339400475073228E-2</v>
      </c>
      <c r="Z16" s="195">
        <v>9</v>
      </c>
      <c r="AA16" s="37" t="s">
        <v>81</v>
      </c>
      <c r="AB16" s="106">
        <v>2097</v>
      </c>
      <c r="AC16" s="93">
        <v>13023</v>
      </c>
      <c r="AD16" s="93">
        <v>6657</v>
      </c>
      <c r="AE16" s="93">
        <v>14530</v>
      </c>
      <c r="AF16" s="93">
        <v>-244</v>
      </c>
      <c r="AG16" s="92">
        <f>取引基本表!BL13</f>
        <v>137242</v>
      </c>
      <c r="AH16" s="102">
        <f t="shared" si="9"/>
        <v>0.2627694146106877</v>
      </c>
      <c r="AI16" s="105">
        <f t="shared" si="10"/>
        <v>1.5279579137581789E-2</v>
      </c>
      <c r="AK16" s="195">
        <v>9</v>
      </c>
      <c r="AL16" s="37" t="s">
        <v>81</v>
      </c>
      <c r="AM16" s="92">
        <f>取引基本表!AR13</f>
        <v>68394</v>
      </c>
      <c r="AN16" s="102">
        <f t="shared" si="4"/>
        <v>6.0242927132958465E-3</v>
      </c>
      <c r="AP16" s="195">
        <v>9</v>
      </c>
      <c r="AQ16" s="37" t="s">
        <v>81</v>
      </c>
      <c r="AR16" s="103">
        <f>取引基本表!AX13</f>
        <v>453845</v>
      </c>
      <c r="AS16" s="104">
        <f>取引基本表!BB13</f>
        <v>52053</v>
      </c>
      <c r="AT16" s="104">
        <f>ABS(取引基本表!BJ13)</f>
        <v>368656</v>
      </c>
      <c r="AU16" s="103">
        <f t="shared" si="11"/>
        <v>-316603</v>
      </c>
      <c r="AV16" s="105">
        <f t="shared" si="12"/>
        <v>0.81229494651257583</v>
      </c>
      <c r="AW16" s="102">
        <f t="shared" si="13"/>
        <v>0.18770505348742417</v>
      </c>
    </row>
    <row r="17" spans="1:49">
      <c r="A17" s="195">
        <v>10</v>
      </c>
      <c r="B17" s="37" t="s">
        <v>82</v>
      </c>
      <c r="C17" s="105">
        <f t="shared" si="0"/>
        <v>0.24245613901755958</v>
      </c>
      <c r="D17" s="105">
        <f t="shared" si="1"/>
        <v>5.1560411778863557E-2</v>
      </c>
      <c r="E17" s="105">
        <f t="shared" si="1"/>
        <v>4.9008807340167618E-2</v>
      </c>
      <c r="F17" s="105">
        <f t="shared" si="2"/>
        <v>0.42825667105631338</v>
      </c>
      <c r="G17" s="105">
        <f t="shared" si="2"/>
        <v>0.24054742090319753</v>
      </c>
      <c r="H17" s="102">
        <f t="shared" si="3"/>
        <v>2.8816966460243139E-3</v>
      </c>
      <c r="K17" s="195">
        <v>10</v>
      </c>
      <c r="L17" s="37" t="s">
        <v>82</v>
      </c>
      <c r="M17" s="92">
        <f>取引基本表!AX14</f>
        <v>526322</v>
      </c>
      <c r="N17" s="93">
        <f>ABS(取引基本表!BJ14)</f>
        <v>398712</v>
      </c>
      <c r="O17" s="94">
        <f t="shared" si="5"/>
        <v>0.75754386098244042</v>
      </c>
      <c r="P17" s="95">
        <f t="shared" si="6"/>
        <v>0.24245613901755958</v>
      </c>
      <c r="R17" s="195">
        <v>10</v>
      </c>
      <c r="S17" s="37" t="s">
        <v>82</v>
      </c>
      <c r="T17" s="96">
        <f>雇用表!C17</f>
        <v>26350</v>
      </c>
      <c r="U17" s="97">
        <f>雇用表!F17</f>
        <v>25046</v>
      </c>
      <c r="V17" s="96">
        <f>取引基本表!BL14</f>
        <v>511051</v>
      </c>
      <c r="W17" s="98">
        <f t="shared" si="7"/>
        <v>5.1560411778863557E-2</v>
      </c>
      <c r="X17" s="98">
        <f t="shared" si="8"/>
        <v>4.9008807340167618E-2</v>
      </c>
      <c r="Z17" s="195">
        <v>10</v>
      </c>
      <c r="AA17" s="37" t="s">
        <v>82</v>
      </c>
      <c r="AB17" s="106">
        <v>122932</v>
      </c>
      <c r="AC17" s="93">
        <v>31000</v>
      </c>
      <c r="AD17" s="93">
        <v>52314</v>
      </c>
      <c r="AE17" s="93">
        <v>12616</v>
      </c>
      <c r="AF17" s="93">
        <v>-1</v>
      </c>
      <c r="AG17" s="92">
        <f>取引基本表!BL14</f>
        <v>511051</v>
      </c>
      <c r="AH17" s="102">
        <f t="shared" si="9"/>
        <v>0.42825667105631338</v>
      </c>
      <c r="AI17" s="105">
        <f t="shared" si="10"/>
        <v>0.24054742090319753</v>
      </c>
      <c r="AK17" s="195">
        <v>10</v>
      </c>
      <c r="AL17" s="37" t="s">
        <v>82</v>
      </c>
      <c r="AM17" s="92">
        <f>取引基本表!AR14</f>
        <v>32716</v>
      </c>
      <c r="AN17" s="102">
        <f t="shared" si="4"/>
        <v>2.8816966460243139E-3</v>
      </c>
      <c r="AP17" s="195">
        <v>10</v>
      </c>
      <c r="AQ17" s="37" t="s">
        <v>82</v>
      </c>
      <c r="AR17" s="103">
        <f>取引基本表!AX14</f>
        <v>526322</v>
      </c>
      <c r="AS17" s="104">
        <f>取引基本表!BB14</f>
        <v>383441</v>
      </c>
      <c r="AT17" s="104">
        <f>ABS(取引基本表!BJ14)</f>
        <v>398712</v>
      </c>
      <c r="AU17" s="103">
        <f t="shared" si="11"/>
        <v>-15271</v>
      </c>
      <c r="AV17" s="105">
        <f t="shared" si="12"/>
        <v>0.75754386098244042</v>
      </c>
      <c r="AW17" s="102">
        <f t="shared" si="13"/>
        <v>0.24245613901755958</v>
      </c>
    </row>
    <row r="18" spans="1:49">
      <c r="A18" s="195">
        <v>11</v>
      </c>
      <c r="B18" s="37" t="s">
        <v>83</v>
      </c>
      <c r="C18" s="105">
        <f t="shared" si="0"/>
        <v>0.40831687749419565</v>
      </c>
      <c r="D18" s="105">
        <f t="shared" si="1"/>
        <v>3.8565313316438733E-2</v>
      </c>
      <c r="E18" s="105">
        <f t="shared" si="1"/>
        <v>3.6576455199010559E-2</v>
      </c>
      <c r="F18" s="105">
        <f t="shared" si="2"/>
        <v>0.48997194925916815</v>
      </c>
      <c r="G18" s="105">
        <f t="shared" si="2"/>
        <v>0.21766947174074985</v>
      </c>
      <c r="H18" s="102">
        <f t="shared" si="3"/>
        <v>4.4543159123807785E-4</v>
      </c>
      <c r="K18" s="195">
        <v>11</v>
      </c>
      <c r="L18" s="37" t="s">
        <v>83</v>
      </c>
      <c r="M18" s="92">
        <f>取引基本表!AX15</f>
        <v>242062</v>
      </c>
      <c r="N18" s="93">
        <f>ABS(取引基本表!BJ15)</f>
        <v>143224</v>
      </c>
      <c r="O18" s="94">
        <f t="shared" si="5"/>
        <v>0.59168312250580435</v>
      </c>
      <c r="P18" s="95">
        <f t="shared" si="6"/>
        <v>0.40831687749419565</v>
      </c>
      <c r="R18" s="195">
        <v>11</v>
      </c>
      <c r="S18" s="37" t="s">
        <v>83</v>
      </c>
      <c r="T18" s="96">
        <f>雇用表!C18</f>
        <v>10820</v>
      </c>
      <c r="U18" s="97">
        <f>雇用表!F18</f>
        <v>10262</v>
      </c>
      <c r="V18" s="96">
        <f>取引基本表!BL15</f>
        <v>280563</v>
      </c>
      <c r="W18" s="98">
        <f t="shared" si="7"/>
        <v>3.8565313316438733E-2</v>
      </c>
      <c r="X18" s="98">
        <f t="shared" si="8"/>
        <v>3.6576455199010559E-2</v>
      </c>
      <c r="Z18" s="195">
        <v>11</v>
      </c>
      <c r="AA18" s="37" t="s">
        <v>83</v>
      </c>
      <c r="AB18" s="106">
        <v>61070</v>
      </c>
      <c r="AC18" s="93">
        <v>31356</v>
      </c>
      <c r="AD18" s="93">
        <v>34085</v>
      </c>
      <c r="AE18" s="93">
        <v>10957</v>
      </c>
      <c r="AF18" s="93">
        <v>0</v>
      </c>
      <c r="AG18" s="92">
        <f>取引基本表!BL15</f>
        <v>280563</v>
      </c>
      <c r="AH18" s="102">
        <f t="shared" si="9"/>
        <v>0.48997194925916815</v>
      </c>
      <c r="AI18" s="105">
        <f t="shared" si="10"/>
        <v>0.21766947174074985</v>
      </c>
      <c r="AK18" s="195">
        <v>11</v>
      </c>
      <c r="AL18" s="37" t="s">
        <v>83</v>
      </c>
      <c r="AM18" s="92">
        <f>取引基本表!AR15</f>
        <v>5057</v>
      </c>
      <c r="AN18" s="102">
        <f t="shared" si="4"/>
        <v>4.4543159123807785E-4</v>
      </c>
      <c r="AP18" s="195">
        <v>11</v>
      </c>
      <c r="AQ18" s="37" t="s">
        <v>83</v>
      </c>
      <c r="AR18" s="103">
        <f>取引基本表!AX15</f>
        <v>242062</v>
      </c>
      <c r="AS18" s="104">
        <f>取引基本表!BB15</f>
        <v>181725</v>
      </c>
      <c r="AT18" s="104">
        <f>ABS(取引基本表!BJ15)</f>
        <v>143224</v>
      </c>
      <c r="AU18" s="103">
        <f t="shared" si="11"/>
        <v>38501</v>
      </c>
      <c r="AV18" s="105">
        <f t="shared" si="12"/>
        <v>0.59168312250580435</v>
      </c>
      <c r="AW18" s="102">
        <f t="shared" si="13"/>
        <v>0.40831687749419565</v>
      </c>
    </row>
    <row r="19" spans="1:49">
      <c r="A19" s="195">
        <v>12</v>
      </c>
      <c r="B19" s="37" t="s">
        <v>84</v>
      </c>
      <c r="C19" s="105">
        <f t="shared" si="0"/>
        <v>0.72110086081153413</v>
      </c>
      <c r="D19" s="105">
        <f t="shared" si="1"/>
        <v>1.2736199640345095E-2</v>
      </c>
      <c r="E19" s="105">
        <f t="shared" si="1"/>
        <v>1.2523714081279422E-2</v>
      </c>
      <c r="F19" s="105">
        <f t="shared" si="2"/>
        <v>0.21331101927013058</v>
      </c>
      <c r="G19" s="105">
        <f t="shared" si="2"/>
        <v>6.2445810408374151E-2</v>
      </c>
      <c r="H19" s="102">
        <f t="shared" si="3"/>
        <v>-1.2604560155461526E-4</v>
      </c>
      <c r="K19" s="195">
        <v>12</v>
      </c>
      <c r="L19" s="37" t="s">
        <v>84</v>
      </c>
      <c r="M19" s="92">
        <f>取引基本表!AX16</f>
        <v>1685154</v>
      </c>
      <c r="N19" s="93">
        <f>ABS(取引基本表!BJ16)</f>
        <v>469988</v>
      </c>
      <c r="O19" s="94">
        <f t="shared" si="5"/>
        <v>0.27889913918846587</v>
      </c>
      <c r="P19" s="95">
        <f t="shared" si="6"/>
        <v>0.72110086081153413</v>
      </c>
      <c r="R19" s="195">
        <v>12</v>
      </c>
      <c r="S19" s="37" t="s">
        <v>84</v>
      </c>
      <c r="T19" s="96">
        <f>雇用表!C19</f>
        <v>27572</v>
      </c>
      <c r="U19" s="97">
        <f>雇用表!F19</f>
        <v>27112</v>
      </c>
      <c r="V19" s="96">
        <f>取引基本表!BL16</f>
        <v>2164853</v>
      </c>
      <c r="W19" s="98">
        <f t="shared" si="7"/>
        <v>1.2736199640345095E-2</v>
      </c>
      <c r="X19" s="98">
        <f t="shared" si="8"/>
        <v>1.2523714081279422E-2</v>
      </c>
      <c r="Z19" s="195">
        <v>12</v>
      </c>
      <c r="AA19" s="37" t="s">
        <v>84</v>
      </c>
      <c r="AB19" s="106">
        <v>135186</v>
      </c>
      <c r="AC19" s="93">
        <v>183945</v>
      </c>
      <c r="AD19" s="93">
        <v>110093</v>
      </c>
      <c r="AE19" s="93">
        <v>32566</v>
      </c>
      <c r="AF19" s="93">
        <v>-3</v>
      </c>
      <c r="AG19" s="92">
        <f>取引基本表!BL16</f>
        <v>2164853</v>
      </c>
      <c r="AH19" s="102">
        <f t="shared" si="9"/>
        <v>0.21331101927013058</v>
      </c>
      <c r="AI19" s="105">
        <f t="shared" si="10"/>
        <v>6.2445810408374151E-2</v>
      </c>
      <c r="AK19" s="195">
        <v>12</v>
      </c>
      <c r="AL19" s="37" t="s">
        <v>84</v>
      </c>
      <c r="AM19" s="92">
        <f>取引基本表!AR16</f>
        <v>-1431</v>
      </c>
      <c r="AN19" s="102">
        <f t="shared" si="4"/>
        <v>-1.2604560155461526E-4</v>
      </c>
      <c r="AP19" s="195">
        <v>12</v>
      </c>
      <c r="AQ19" s="37" t="s">
        <v>84</v>
      </c>
      <c r="AR19" s="103">
        <f>取引基本表!AX16</f>
        <v>1685154</v>
      </c>
      <c r="AS19" s="104">
        <f>取引基本表!BB16</f>
        <v>949687</v>
      </c>
      <c r="AT19" s="104">
        <f>ABS(取引基本表!BJ16)</f>
        <v>469988</v>
      </c>
      <c r="AU19" s="103">
        <f t="shared" si="11"/>
        <v>479699</v>
      </c>
      <c r="AV19" s="105">
        <f t="shared" si="12"/>
        <v>0.27889913918846587</v>
      </c>
      <c r="AW19" s="102">
        <f t="shared" si="13"/>
        <v>0.72110086081153413</v>
      </c>
    </row>
    <row r="20" spans="1:49">
      <c r="A20" s="195">
        <v>13</v>
      </c>
      <c r="B20" s="37" t="s">
        <v>85</v>
      </c>
      <c r="C20" s="105">
        <f t="shared" si="0"/>
        <v>4.9598906854145253E-2</v>
      </c>
      <c r="D20" s="105">
        <f t="shared" si="1"/>
        <v>3.0797631013066269E-2</v>
      </c>
      <c r="E20" s="105">
        <f t="shared" si="1"/>
        <v>2.9972730221401771E-2</v>
      </c>
      <c r="F20" s="105">
        <f t="shared" si="2"/>
        <v>0.2109583665362576</v>
      </c>
      <c r="G20" s="105">
        <f t="shared" si="2"/>
        <v>0.11671945764775135</v>
      </c>
      <c r="H20" s="102">
        <f t="shared" si="3"/>
        <v>7.0439320449493942E-4</v>
      </c>
      <c r="K20" s="195">
        <v>13</v>
      </c>
      <c r="L20" s="37" t="s">
        <v>85</v>
      </c>
      <c r="M20" s="92">
        <f>取引基本表!AX17</f>
        <v>463982</v>
      </c>
      <c r="N20" s="93">
        <f>ABS(取引基本表!BJ17)</f>
        <v>440969</v>
      </c>
      <c r="O20" s="94">
        <f t="shared" si="5"/>
        <v>0.95040109314585475</v>
      </c>
      <c r="P20" s="95">
        <f t="shared" si="6"/>
        <v>4.9598906854145253E-2</v>
      </c>
      <c r="R20" s="195">
        <v>13</v>
      </c>
      <c r="S20" s="37" t="s">
        <v>85</v>
      </c>
      <c r="T20" s="96">
        <f>雇用表!C20</f>
        <v>7691</v>
      </c>
      <c r="U20" s="97">
        <f>雇用表!F20</f>
        <v>7485</v>
      </c>
      <c r="V20" s="96">
        <f>取引基本表!BL17</f>
        <v>249727</v>
      </c>
      <c r="W20" s="98">
        <f t="shared" si="7"/>
        <v>3.0797631013066269E-2</v>
      </c>
      <c r="X20" s="98">
        <f t="shared" si="8"/>
        <v>2.9972730221401771E-2</v>
      </c>
      <c r="Z20" s="195">
        <v>13</v>
      </c>
      <c r="AA20" s="37" t="s">
        <v>85</v>
      </c>
      <c r="AB20" s="106">
        <v>29148</v>
      </c>
      <c r="AC20" s="93">
        <v>15888</v>
      </c>
      <c r="AD20" s="93">
        <v>8845</v>
      </c>
      <c r="AE20" s="93">
        <v>-1199</v>
      </c>
      <c r="AF20" s="93">
        <v>0</v>
      </c>
      <c r="AG20" s="92">
        <f>取引基本表!BL17</f>
        <v>249727</v>
      </c>
      <c r="AH20" s="102">
        <f t="shared" si="9"/>
        <v>0.2109583665362576</v>
      </c>
      <c r="AI20" s="105">
        <f t="shared" si="10"/>
        <v>0.11671945764775135</v>
      </c>
      <c r="AK20" s="195">
        <v>13</v>
      </c>
      <c r="AL20" s="37" t="s">
        <v>85</v>
      </c>
      <c r="AM20" s="92">
        <f>取引基本表!AR17</f>
        <v>7997</v>
      </c>
      <c r="AN20" s="102">
        <f t="shared" si="4"/>
        <v>7.0439320449493942E-4</v>
      </c>
      <c r="AP20" s="195">
        <v>13</v>
      </c>
      <c r="AQ20" s="37" t="s">
        <v>85</v>
      </c>
      <c r="AR20" s="103">
        <f>取引基本表!AX17</f>
        <v>463982</v>
      </c>
      <c r="AS20" s="104">
        <f>取引基本表!BB17</f>
        <v>226714</v>
      </c>
      <c r="AT20" s="104">
        <f>ABS(取引基本表!BJ17)</f>
        <v>440969</v>
      </c>
      <c r="AU20" s="103">
        <f t="shared" si="11"/>
        <v>-214255</v>
      </c>
      <c r="AV20" s="105">
        <f t="shared" si="12"/>
        <v>0.95040109314585475</v>
      </c>
      <c r="AW20" s="102">
        <f t="shared" si="13"/>
        <v>4.9598906854145253E-2</v>
      </c>
    </row>
    <row r="21" spans="1:49">
      <c r="A21" s="195">
        <v>14</v>
      </c>
      <c r="B21" s="37" t="s">
        <v>86</v>
      </c>
      <c r="C21" s="105">
        <f t="shared" si="0"/>
        <v>0.28411166756853934</v>
      </c>
      <c r="D21" s="105">
        <f t="shared" si="1"/>
        <v>5.9847590028896828E-2</v>
      </c>
      <c r="E21" s="105">
        <f t="shared" si="1"/>
        <v>5.4782163530779596E-2</v>
      </c>
      <c r="F21" s="105">
        <f t="shared" si="2"/>
        <v>0.45791147145628314</v>
      </c>
      <c r="G21" s="105">
        <f t="shared" si="2"/>
        <v>0.29005387701730417</v>
      </c>
      <c r="H21" s="102">
        <f t="shared" si="3"/>
        <v>2.3737267060065176E-3</v>
      </c>
      <c r="K21" s="195">
        <v>14</v>
      </c>
      <c r="L21" s="37" t="s">
        <v>86</v>
      </c>
      <c r="M21" s="92">
        <f>取引基本表!AX18</f>
        <v>550706</v>
      </c>
      <c r="N21" s="93">
        <f>ABS(取引基本表!BJ18)</f>
        <v>394244</v>
      </c>
      <c r="O21" s="94">
        <f t="shared" si="5"/>
        <v>0.71588833243146066</v>
      </c>
      <c r="P21" s="95">
        <f t="shared" si="6"/>
        <v>0.28411166756853934</v>
      </c>
      <c r="R21" s="195">
        <v>14</v>
      </c>
      <c r="S21" s="37" t="s">
        <v>86</v>
      </c>
      <c r="T21" s="96">
        <f>雇用表!C21</f>
        <v>38812</v>
      </c>
      <c r="U21" s="97">
        <f>雇用表!F21</f>
        <v>35527</v>
      </c>
      <c r="V21" s="96">
        <f>取引基本表!BL18</f>
        <v>648514</v>
      </c>
      <c r="W21" s="98">
        <f t="shared" si="7"/>
        <v>5.9847590028896828E-2</v>
      </c>
      <c r="X21" s="98">
        <f t="shared" si="8"/>
        <v>5.4782163530779596E-2</v>
      </c>
      <c r="Z21" s="195">
        <v>14</v>
      </c>
      <c r="AA21" s="37" t="s">
        <v>86</v>
      </c>
      <c r="AB21" s="106">
        <v>188104</v>
      </c>
      <c r="AC21" s="93">
        <v>32536</v>
      </c>
      <c r="AD21" s="93">
        <v>53235</v>
      </c>
      <c r="AE21" s="93">
        <v>23092</v>
      </c>
      <c r="AF21" s="93">
        <v>-5</v>
      </c>
      <c r="AG21" s="92">
        <f>取引基本表!BL18</f>
        <v>648514</v>
      </c>
      <c r="AH21" s="102">
        <f t="shared" si="9"/>
        <v>0.45791147145628314</v>
      </c>
      <c r="AI21" s="105">
        <f t="shared" si="10"/>
        <v>0.29005387701730417</v>
      </c>
      <c r="AK21" s="195">
        <v>14</v>
      </c>
      <c r="AL21" s="37" t="s">
        <v>86</v>
      </c>
      <c r="AM21" s="92">
        <f>取引基本表!AR18</f>
        <v>26949</v>
      </c>
      <c r="AN21" s="102">
        <f t="shared" si="4"/>
        <v>2.3737267060065176E-3</v>
      </c>
      <c r="AP21" s="195">
        <v>14</v>
      </c>
      <c r="AQ21" s="37" t="s">
        <v>86</v>
      </c>
      <c r="AR21" s="103">
        <f>取引基本表!AX18</f>
        <v>550706</v>
      </c>
      <c r="AS21" s="104">
        <f>取引基本表!BB18</f>
        <v>492052</v>
      </c>
      <c r="AT21" s="104">
        <f>ABS(取引基本表!BJ18)</f>
        <v>394244</v>
      </c>
      <c r="AU21" s="103">
        <f t="shared" si="11"/>
        <v>97808</v>
      </c>
      <c r="AV21" s="105">
        <f t="shared" si="12"/>
        <v>0.71588833243146066</v>
      </c>
      <c r="AW21" s="102">
        <f t="shared" si="13"/>
        <v>0.28411166756853934</v>
      </c>
    </row>
    <row r="22" spans="1:49">
      <c r="A22" s="195">
        <v>15</v>
      </c>
      <c r="B22" s="37" t="s">
        <v>70</v>
      </c>
      <c r="C22" s="105">
        <f t="shared" si="0"/>
        <v>0.28280144764930404</v>
      </c>
      <c r="D22" s="105">
        <f t="shared" si="1"/>
        <v>2.2938556731137788E-2</v>
      </c>
      <c r="E22" s="105">
        <f t="shared" si="1"/>
        <v>2.2183368519679003E-2</v>
      </c>
      <c r="F22" s="105">
        <f t="shared" si="2"/>
        <v>0.43073258580094059</v>
      </c>
      <c r="G22" s="105">
        <f t="shared" si="2"/>
        <v>0.21325815420745545</v>
      </c>
      <c r="H22" s="102">
        <f t="shared" si="3"/>
        <v>5.2408897921031505E-5</v>
      </c>
      <c r="K22" s="195">
        <v>15</v>
      </c>
      <c r="L22" s="37" t="s">
        <v>70</v>
      </c>
      <c r="M22" s="92">
        <f>取引基本表!AX19</f>
        <v>576659</v>
      </c>
      <c r="N22" s="93">
        <f>ABS(取引基本表!BJ19)</f>
        <v>413579</v>
      </c>
      <c r="O22" s="94">
        <f t="shared" si="5"/>
        <v>0.71719855235069596</v>
      </c>
      <c r="P22" s="95">
        <f t="shared" si="6"/>
        <v>0.28280144764930404</v>
      </c>
      <c r="R22" s="195">
        <v>15</v>
      </c>
      <c r="S22" s="37" t="s">
        <v>70</v>
      </c>
      <c r="T22" s="96">
        <f>雇用表!C22</f>
        <v>30162</v>
      </c>
      <c r="U22" s="97">
        <f>雇用表!F22</f>
        <v>29169</v>
      </c>
      <c r="V22" s="96">
        <f>取引基本表!BL19</f>
        <v>1314904</v>
      </c>
      <c r="W22" s="98">
        <f t="shared" si="7"/>
        <v>2.2938556731137788E-2</v>
      </c>
      <c r="X22" s="98">
        <f t="shared" si="8"/>
        <v>2.2183368519679003E-2</v>
      </c>
      <c r="Z22" s="195">
        <v>15</v>
      </c>
      <c r="AA22" s="37" t="s">
        <v>70</v>
      </c>
      <c r="AB22" s="106">
        <v>280414</v>
      </c>
      <c r="AC22" s="93">
        <v>144523</v>
      </c>
      <c r="AD22" s="93">
        <v>138714</v>
      </c>
      <c r="AE22" s="93">
        <v>2726</v>
      </c>
      <c r="AF22" s="93">
        <v>-5</v>
      </c>
      <c r="AG22" s="92">
        <f>取引基本表!BL19</f>
        <v>1314904</v>
      </c>
      <c r="AH22" s="102">
        <f t="shared" si="9"/>
        <v>0.43073258580094059</v>
      </c>
      <c r="AI22" s="105">
        <f t="shared" si="10"/>
        <v>0.21325815420745545</v>
      </c>
      <c r="AK22" s="195">
        <v>15</v>
      </c>
      <c r="AL22" s="37" t="s">
        <v>70</v>
      </c>
      <c r="AM22" s="92">
        <f>取引基本表!AR19</f>
        <v>595</v>
      </c>
      <c r="AN22" s="102">
        <f t="shared" si="4"/>
        <v>5.2408897921031505E-5</v>
      </c>
      <c r="AP22" s="195">
        <v>15</v>
      </c>
      <c r="AQ22" s="37" t="s">
        <v>70</v>
      </c>
      <c r="AR22" s="103">
        <f>取引基本表!AX19</f>
        <v>576659</v>
      </c>
      <c r="AS22" s="104">
        <f>取引基本表!BB19</f>
        <v>1151824</v>
      </c>
      <c r="AT22" s="104">
        <f>ABS(取引基本表!BJ19)</f>
        <v>413579</v>
      </c>
      <c r="AU22" s="103">
        <f t="shared" si="11"/>
        <v>738245</v>
      </c>
      <c r="AV22" s="105">
        <f t="shared" si="12"/>
        <v>0.71719855235069596</v>
      </c>
      <c r="AW22" s="102">
        <f t="shared" si="13"/>
        <v>0.28280144764930404</v>
      </c>
    </row>
    <row r="23" spans="1:49">
      <c r="A23" s="195">
        <v>16</v>
      </c>
      <c r="B23" s="37" t="s">
        <v>71</v>
      </c>
      <c r="C23" s="105">
        <f t="shared" si="0"/>
        <v>0.31843177703160996</v>
      </c>
      <c r="D23" s="105">
        <f t="shared" si="1"/>
        <v>3.7770855561684982E-2</v>
      </c>
      <c r="E23" s="105">
        <f t="shared" si="1"/>
        <v>3.6503495425501575E-2</v>
      </c>
      <c r="F23" s="105">
        <f t="shared" si="2"/>
        <v>0.43764444987651224</v>
      </c>
      <c r="G23" s="105">
        <f t="shared" si="2"/>
        <v>0.24379890925547271</v>
      </c>
      <c r="H23" s="102">
        <f t="shared" si="3"/>
        <v>7.2227388731505603E-6</v>
      </c>
      <c r="K23" s="195">
        <v>16</v>
      </c>
      <c r="L23" s="37" t="s">
        <v>71</v>
      </c>
      <c r="M23" s="92">
        <f>取引基本表!AX20</f>
        <v>535179</v>
      </c>
      <c r="N23" s="93">
        <f>ABS(取引基本表!BJ20)</f>
        <v>364761</v>
      </c>
      <c r="O23" s="94">
        <f t="shared" si="5"/>
        <v>0.68156822296839004</v>
      </c>
      <c r="P23" s="95">
        <f t="shared" si="6"/>
        <v>0.31843177703160996</v>
      </c>
      <c r="R23" s="195">
        <v>16</v>
      </c>
      <c r="S23" s="37" t="s">
        <v>71</v>
      </c>
      <c r="T23" s="96">
        <f>雇用表!C23</f>
        <v>34303</v>
      </c>
      <c r="U23" s="97">
        <f>雇用表!F23</f>
        <v>33152</v>
      </c>
      <c r="V23" s="96">
        <f>取引基本表!BL20</f>
        <v>908187</v>
      </c>
      <c r="W23" s="98">
        <f t="shared" si="7"/>
        <v>3.7770855561684982E-2</v>
      </c>
      <c r="X23" s="98">
        <f t="shared" si="8"/>
        <v>3.6503495425501575E-2</v>
      </c>
      <c r="Z23" s="195">
        <v>16</v>
      </c>
      <c r="AA23" s="37" t="s">
        <v>71</v>
      </c>
      <c r="AB23" s="106">
        <v>221415</v>
      </c>
      <c r="AC23" s="93">
        <v>70033</v>
      </c>
      <c r="AD23" s="93">
        <v>102574</v>
      </c>
      <c r="AE23" s="93">
        <v>3443</v>
      </c>
      <c r="AF23" s="93">
        <v>-2</v>
      </c>
      <c r="AG23" s="92">
        <f>取引基本表!BL20</f>
        <v>908187</v>
      </c>
      <c r="AH23" s="102">
        <f t="shared" si="9"/>
        <v>0.43764444987651224</v>
      </c>
      <c r="AI23" s="105">
        <f t="shared" si="10"/>
        <v>0.24379890925547271</v>
      </c>
      <c r="AK23" s="195">
        <v>16</v>
      </c>
      <c r="AL23" s="37" t="s">
        <v>71</v>
      </c>
      <c r="AM23" s="92">
        <f>取引基本表!AR20</f>
        <v>82</v>
      </c>
      <c r="AN23" s="102">
        <f t="shared" si="4"/>
        <v>7.2227388731505603E-6</v>
      </c>
      <c r="AP23" s="195">
        <v>16</v>
      </c>
      <c r="AQ23" s="37" t="s">
        <v>71</v>
      </c>
      <c r="AR23" s="103">
        <f>取引基本表!AX20</f>
        <v>535179</v>
      </c>
      <c r="AS23" s="104">
        <f>取引基本表!BB20</f>
        <v>737769</v>
      </c>
      <c r="AT23" s="104">
        <f>ABS(取引基本表!BJ20)</f>
        <v>364761</v>
      </c>
      <c r="AU23" s="103">
        <f t="shared" si="11"/>
        <v>373008</v>
      </c>
      <c r="AV23" s="105">
        <f t="shared" si="12"/>
        <v>0.68156822296839004</v>
      </c>
      <c r="AW23" s="102">
        <f t="shared" si="13"/>
        <v>0.31843177703160996</v>
      </c>
    </row>
    <row r="24" spans="1:49">
      <c r="A24" s="195">
        <v>17</v>
      </c>
      <c r="B24" s="37" t="s">
        <v>72</v>
      </c>
      <c r="C24" s="105">
        <f t="shared" si="0"/>
        <v>6.5709335168878003E-2</v>
      </c>
      <c r="D24" s="105">
        <f t="shared" si="1"/>
        <v>3.9309475738153632E-2</v>
      </c>
      <c r="E24" s="105">
        <f t="shared" si="1"/>
        <v>3.8550657867992791E-2</v>
      </c>
      <c r="F24" s="105">
        <f t="shared" si="2"/>
        <v>0.36721364788140759</v>
      </c>
      <c r="G24" s="105">
        <f t="shared" si="2"/>
        <v>0.24633125110096343</v>
      </c>
      <c r="H24" s="102">
        <f t="shared" si="3"/>
        <v>2.8080599423907303E-4</v>
      </c>
      <c r="K24" s="195">
        <v>17</v>
      </c>
      <c r="L24" s="37" t="s">
        <v>72</v>
      </c>
      <c r="M24" s="92">
        <f>取引基本表!AX21</f>
        <v>210655</v>
      </c>
      <c r="N24" s="93">
        <f>ABS(取引基本表!BJ21)</f>
        <v>196813</v>
      </c>
      <c r="O24" s="94">
        <f t="shared" si="5"/>
        <v>0.934290664831122</v>
      </c>
      <c r="P24" s="95">
        <f t="shared" si="6"/>
        <v>6.5709335168878003E-2</v>
      </c>
      <c r="R24" s="195">
        <v>17</v>
      </c>
      <c r="S24" s="37" t="s">
        <v>72</v>
      </c>
      <c r="T24" s="96">
        <f>雇用表!C24</f>
        <v>8703</v>
      </c>
      <c r="U24" s="97">
        <f>雇用表!F24</f>
        <v>8535</v>
      </c>
      <c r="V24" s="96">
        <f>取引基本表!BL21</f>
        <v>221397</v>
      </c>
      <c r="W24" s="98">
        <f t="shared" si="7"/>
        <v>3.9309475738153632E-2</v>
      </c>
      <c r="X24" s="98">
        <f t="shared" si="8"/>
        <v>3.8550657867992791E-2</v>
      </c>
      <c r="Z24" s="195">
        <v>17</v>
      </c>
      <c r="AA24" s="37" t="s">
        <v>72</v>
      </c>
      <c r="AB24" s="106">
        <v>54537</v>
      </c>
      <c r="AC24" s="93">
        <v>937</v>
      </c>
      <c r="AD24" s="93">
        <v>30629</v>
      </c>
      <c r="AE24" s="93">
        <v>-4802</v>
      </c>
      <c r="AF24" s="93">
        <v>-1</v>
      </c>
      <c r="AG24" s="92">
        <f>取引基本表!BL21</f>
        <v>221397</v>
      </c>
      <c r="AH24" s="102">
        <f t="shared" si="9"/>
        <v>0.36721364788140759</v>
      </c>
      <c r="AI24" s="105">
        <f t="shared" si="10"/>
        <v>0.24633125110096343</v>
      </c>
      <c r="AK24" s="195">
        <v>17</v>
      </c>
      <c r="AL24" s="37" t="s">
        <v>72</v>
      </c>
      <c r="AM24" s="92">
        <f>取引基本表!AR21</f>
        <v>3188</v>
      </c>
      <c r="AN24" s="102">
        <f t="shared" si="4"/>
        <v>2.8080599423907303E-4</v>
      </c>
      <c r="AP24" s="195">
        <v>17</v>
      </c>
      <c r="AQ24" s="37" t="s">
        <v>72</v>
      </c>
      <c r="AR24" s="103">
        <f>取引基本表!AX21</f>
        <v>210655</v>
      </c>
      <c r="AS24" s="104">
        <f>取引基本表!BB21</f>
        <v>207555</v>
      </c>
      <c r="AT24" s="104">
        <f>ABS(取引基本表!BJ21)</f>
        <v>196813</v>
      </c>
      <c r="AU24" s="103">
        <f t="shared" si="11"/>
        <v>10742</v>
      </c>
      <c r="AV24" s="105">
        <f t="shared" si="12"/>
        <v>0.934290664831122</v>
      </c>
      <c r="AW24" s="102">
        <f t="shared" si="13"/>
        <v>6.5709335168878003E-2</v>
      </c>
    </row>
    <row r="25" spans="1:49">
      <c r="A25" s="195">
        <v>18</v>
      </c>
      <c r="B25" s="37" t="s">
        <v>87</v>
      </c>
      <c r="C25" s="105">
        <f t="shared" si="0"/>
        <v>0.13092441386923714</v>
      </c>
      <c r="D25" s="105">
        <f t="shared" si="1"/>
        <v>4.284059086963312E-2</v>
      </c>
      <c r="E25" s="105">
        <f t="shared" si="1"/>
        <v>4.249917369780222E-2</v>
      </c>
      <c r="F25" s="105">
        <f t="shared" si="2"/>
        <v>0.33318683873123567</v>
      </c>
      <c r="G25" s="105">
        <f t="shared" si="2"/>
        <v>0.2605848403511512</v>
      </c>
      <c r="H25" s="102">
        <f t="shared" si="3"/>
        <v>9.8123550057191766E-5</v>
      </c>
      <c r="K25" s="195">
        <v>18</v>
      </c>
      <c r="L25" s="37" t="s">
        <v>87</v>
      </c>
      <c r="M25" s="92">
        <f>取引基本表!AX22</f>
        <v>445677</v>
      </c>
      <c r="N25" s="93">
        <f>ABS(取引基本表!BJ22)</f>
        <v>387327</v>
      </c>
      <c r="O25" s="94">
        <f t="shared" si="5"/>
        <v>0.86907558613076286</v>
      </c>
      <c r="P25" s="95">
        <f t="shared" si="6"/>
        <v>0.13092441386923714</v>
      </c>
      <c r="R25" s="195">
        <v>18</v>
      </c>
      <c r="S25" s="37" t="s">
        <v>87</v>
      </c>
      <c r="T25" s="96">
        <f>雇用表!C25</f>
        <v>11795</v>
      </c>
      <c r="U25" s="97">
        <f>雇用表!F25</f>
        <v>11701</v>
      </c>
      <c r="V25" s="96">
        <f>取引基本表!BL22</f>
        <v>275323</v>
      </c>
      <c r="W25" s="98">
        <f t="shared" si="7"/>
        <v>4.284059086963312E-2</v>
      </c>
      <c r="X25" s="98">
        <f t="shared" si="8"/>
        <v>4.249917369780222E-2</v>
      </c>
      <c r="Z25" s="195">
        <v>18</v>
      </c>
      <c r="AA25" s="37" t="s">
        <v>87</v>
      </c>
      <c r="AB25" s="106">
        <v>71745</v>
      </c>
      <c r="AC25" s="93">
        <v>-13550</v>
      </c>
      <c r="AD25" s="93">
        <v>47712</v>
      </c>
      <c r="AE25" s="93">
        <v>-14171</v>
      </c>
      <c r="AF25" s="93">
        <v>-2</v>
      </c>
      <c r="AG25" s="92">
        <f>取引基本表!BL22</f>
        <v>275323</v>
      </c>
      <c r="AH25" s="102">
        <f t="shared" si="9"/>
        <v>0.33318683873123567</v>
      </c>
      <c r="AI25" s="105">
        <f t="shared" si="10"/>
        <v>0.2605848403511512</v>
      </c>
      <c r="AK25" s="195">
        <v>18</v>
      </c>
      <c r="AL25" s="37" t="s">
        <v>87</v>
      </c>
      <c r="AM25" s="92">
        <f>取引基本表!AR22</f>
        <v>1114</v>
      </c>
      <c r="AN25" s="102">
        <f t="shared" si="4"/>
        <v>9.8123550057191766E-5</v>
      </c>
      <c r="AP25" s="195">
        <v>18</v>
      </c>
      <c r="AQ25" s="37" t="s">
        <v>87</v>
      </c>
      <c r="AR25" s="103">
        <f>取引基本表!AX22</f>
        <v>445677</v>
      </c>
      <c r="AS25" s="104">
        <f>取引基本表!BB22</f>
        <v>216973</v>
      </c>
      <c r="AT25" s="104">
        <f>ABS(取引基本表!BJ22)</f>
        <v>387327</v>
      </c>
      <c r="AU25" s="103">
        <f t="shared" si="11"/>
        <v>-170354</v>
      </c>
      <c r="AV25" s="105">
        <f t="shared" si="12"/>
        <v>0.86907558613076286</v>
      </c>
      <c r="AW25" s="102">
        <f t="shared" si="13"/>
        <v>0.13092441386923714</v>
      </c>
    </row>
    <row r="26" spans="1:49">
      <c r="A26" s="195">
        <v>19</v>
      </c>
      <c r="B26" s="37" t="s">
        <v>88</v>
      </c>
      <c r="C26" s="105">
        <f t="shared" si="0"/>
        <v>0.15308736674872969</v>
      </c>
      <c r="D26" s="105">
        <f t="shared" si="1"/>
        <v>3.3929737559631502E-2</v>
      </c>
      <c r="E26" s="105">
        <f t="shared" si="1"/>
        <v>3.3531988342571602E-2</v>
      </c>
      <c r="F26" s="105">
        <f t="shared" si="2"/>
        <v>0.33811565690794865</v>
      </c>
      <c r="G26" s="105">
        <f t="shared" si="2"/>
        <v>0.20415569699579933</v>
      </c>
      <c r="H26" s="102">
        <f t="shared" si="3"/>
        <v>8.8175548492147558E-3</v>
      </c>
      <c r="K26" s="195">
        <v>19</v>
      </c>
      <c r="L26" s="37" t="s">
        <v>88</v>
      </c>
      <c r="M26" s="92">
        <f>取引基本表!AX23</f>
        <v>659656</v>
      </c>
      <c r="N26" s="93">
        <f>ABS(取引基本表!BJ23)</f>
        <v>558671</v>
      </c>
      <c r="O26" s="94">
        <f t="shared" si="5"/>
        <v>0.84691263325127031</v>
      </c>
      <c r="P26" s="95">
        <f t="shared" si="6"/>
        <v>0.15308736674872969</v>
      </c>
      <c r="R26" s="195">
        <v>19</v>
      </c>
      <c r="S26" s="37" t="s">
        <v>88</v>
      </c>
      <c r="T26" s="96">
        <f>雇用表!C26</f>
        <v>41202</v>
      </c>
      <c r="U26" s="97">
        <f>雇用表!F26</f>
        <v>40719</v>
      </c>
      <c r="V26" s="96">
        <f>取引基本表!BL23</f>
        <v>1214333</v>
      </c>
      <c r="W26" s="98">
        <f t="shared" si="7"/>
        <v>3.3929737559631502E-2</v>
      </c>
      <c r="X26" s="98">
        <f t="shared" si="8"/>
        <v>3.3531988342571602E-2</v>
      </c>
      <c r="Z26" s="195">
        <v>19</v>
      </c>
      <c r="AA26" s="37" t="s">
        <v>88</v>
      </c>
      <c r="AB26" s="106">
        <v>247913</v>
      </c>
      <c r="AC26" s="93">
        <v>-27695</v>
      </c>
      <c r="AD26" s="93">
        <v>208522</v>
      </c>
      <c r="AE26" s="93">
        <v>-18151</v>
      </c>
      <c r="AF26" s="93">
        <v>-4</v>
      </c>
      <c r="AG26" s="92">
        <f>取引基本表!BL23</f>
        <v>1214333</v>
      </c>
      <c r="AH26" s="102">
        <f t="shared" si="9"/>
        <v>0.33811565690794865</v>
      </c>
      <c r="AI26" s="105">
        <f t="shared" si="10"/>
        <v>0.20415569699579933</v>
      </c>
      <c r="AK26" s="195">
        <v>19</v>
      </c>
      <c r="AL26" s="37" t="s">
        <v>88</v>
      </c>
      <c r="AM26" s="92">
        <f>取引基本表!AR23</f>
        <v>100106</v>
      </c>
      <c r="AN26" s="102">
        <f t="shared" si="4"/>
        <v>8.8175548492147558E-3</v>
      </c>
      <c r="AP26" s="195">
        <v>19</v>
      </c>
      <c r="AQ26" s="37" t="s">
        <v>88</v>
      </c>
      <c r="AR26" s="103">
        <f>取引基本表!AX23</f>
        <v>659656</v>
      </c>
      <c r="AS26" s="104">
        <f>取引基本表!BB23</f>
        <v>1113348</v>
      </c>
      <c r="AT26" s="104">
        <f>ABS(取引基本表!BJ23)</f>
        <v>558671</v>
      </c>
      <c r="AU26" s="103">
        <f t="shared" si="11"/>
        <v>554677</v>
      </c>
      <c r="AV26" s="105">
        <f t="shared" si="12"/>
        <v>0.84691263325127031</v>
      </c>
      <c r="AW26" s="102">
        <f t="shared" si="13"/>
        <v>0.15308736674872969</v>
      </c>
    </row>
    <row r="27" spans="1:49">
      <c r="A27" s="195">
        <v>20</v>
      </c>
      <c r="B27" s="37" t="s">
        <v>89</v>
      </c>
      <c r="C27" s="105">
        <f t="shared" si="0"/>
        <v>0.18884998044104273</v>
      </c>
      <c r="D27" s="105">
        <f t="shared" si="1"/>
        <v>2.042747265118797E-2</v>
      </c>
      <c r="E27" s="105">
        <f t="shared" si="1"/>
        <v>2.035082172191522E-2</v>
      </c>
      <c r="F27" s="105">
        <f t="shared" si="2"/>
        <v>0.29536956526946395</v>
      </c>
      <c r="G27" s="105">
        <f t="shared" si="2"/>
        <v>0.16481626532719168</v>
      </c>
      <c r="H27" s="102">
        <f t="shared" si="3"/>
        <v>2.2388024205688101E-2</v>
      </c>
      <c r="K27" s="195">
        <v>20</v>
      </c>
      <c r="L27" s="37" t="s">
        <v>89</v>
      </c>
      <c r="M27" s="92">
        <f>取引基本表!AX24</f>
        <v>424358</v>
      </c>
      <c r="N27" s="93">
        <f>ABS(取引基本表!BJ24)</f>
        <v>344218</v>
      </c>
      <c r="O27" s="94">
        <f t="shared" si="5"/>
        <v>0.81115001955895727</v>
      </c>
      <c r="P27" s="95">
        <f t="shared" si="6"/>
        <v>0.18884998044104273</v>
      </c>
      <c r="R27" s="195">
        <v>20</v>
      </c>
      <c r="S27" s="37" t="s">
        <v>89</v>
      </c>
      <c r="T27" s="96">
        <f>雇用表!C27</f>
        <v>8528</v>
      </c>
      <c r="U27" s="97">
        <f>雇用表!F27</f>
        <v>8496</v>
      </c>
      <c r="V27" s="96">
        <f>取引基本表!BL24</f>
        <v>417477</v>
      </c>
      <c r="W27" s="98">
        <f t="shared" si="7"/>
        <v>2.042747265118797E-2</v>
      </c>
      <c r="X27" s="98">
        <f t="shared" si="8"/>
        <v>2.035082172191522E-2</v>
      </c>
      <c r="Z27" s="195">
        <v>20</v>
      </c>
      <c r="AA27" s="37" t="s">
        <v>89</v>
      </c>
      <c r="AB27" s="106">
        <v>68807</v>
      </c>
      <c r="AC27" s="93">
        <v>-14959</v>
      </c>
      <c r="AD27" s="93">
        <v>89019</v>
      </c>
      <c r="AE27" s="93">
        <v>-19556</v>
      </c>
      <c r="AF27" s="93">
        <v>-1</v>
      </c>
      <c r="AG27" s="92">
        <f>取引基本表!BL24</f>
        <v>417477</v>
      </c>
      <c r="AH27" s="102">
        <f t="shared" si="9"/>
        <v>0.29536956526946395</v>
      </c>
      <c r="AI27" s="105">
        <f t="shared" si="10"/>
        <v>0.16481626532719168</v>
      </c>
      <c r="AK27" s="195">
        <v>20</v>
      </c>
      <c r="AL27" s="37" t="s">
        <v>89</v>
      </c>
      <c r="AM27" s="92">
        <f>取引基本表!AR24</f>
        <v>254172</v>
      </c>
      <c r="AN27" s="102">
        <f t="shared" si="4"/>
        <v>2.2388024205688101E-2</v>
      </c>
      <c r="AP27" s="195">
        <v>20</v>
      </c>
      <c r="AQ27" s="37" t="s">
        <v>89</v>
      </c>
      <c r="AR27" s="103">
        <f>取引基本表!AX24</f>
        <v>424358</v>
      </c>
      <c r="AS27" s="104">
        <f>取引基本表!BB24</f>
        <v>337337</v>
      </c>
      <c r="AT27" s="104">
        <f>ABS(取引基本表!BJ24)</f>
        <v>344218</v>
      </c>
      <c r="AU27" s="103">
        <f t="shared" si="11"/>
        <v>-6881</v>
      </c>
      <c r="AV27" s="105">
        <f t="shared" si="12"/>
        <v>0.81115001955895727</v>
      </c>
      <c r="AW27" s="102">
        <f t="shared" si="13"/>
        <v>0.18884998044104273</v>
      </c>
    </row>
    <row r="28" spans="1:49">
      <c r="A28" s="195">
        <v>21</v>
      </c>
      <c r="B28" s="37" t="s">
        <v>90</v>
      </c>
      <c r="C28" s="105">
        <f t="shared" si="0"/>
        <v>0.2115566871254172</v>
      </c>
      <c r="D28" s="105">
        <f t="shared" si="1"/>
        <v>3.0551159487848582E-2</v>
      </c>
      <c r="E28" s="105">
        <f t="shared" si="1"/>
        <v>3.018459578819983E-2</v>
      </c>
      <c r="F28" s="105">
        <f t="shared" si="2"/>
        <v>0.29628808224417325</v>
      </c>
      <c r="G28" s="105">
        <f t="shared" si="2"/>
        <v>0.18177207604774032</v>
      </c>
      <c r="H28" s="102">
        <f t="shared" si="3"/>
        <v>7.2231792840574596E-3</v>
      </c>
      <c r="K28" s="195">
        <v>21</v>
      </c>
      <c r="L28" s="37" t="s">
        <v>90</v>
      </c>
      <c r="M28" s="92">
        <f>取引基本表!AX25</f>
        <v>817743</v>
      </c>
      <c r="N28" s="93">
        <f>ABS(取引基本表!BJ25)</f>
        <v>644744</v>
      </c>
      <c r="O28" s="94">
        <f t="shared" si="5"/>
        <v>0.7884433128745828</v>
      </c>
      <c r="P28" s="95">
        <f t="shared" si="6"/>
        <v>0.2115566871254172</v>
      </c>
      <c r="R28" s="195">
        <v>21</v>
      </c>
      <c r="S28" s="37" t="s">
        <v>90</v>
      </c>
      <c r="T28" s="96">
        <f>雇用表!C28</f>
        <v>36505</v>
      </c>
      <c r="U28" s="97">
        <f>雇用表!F28</f>
        <v>36067</v>
      </c>
      <c r="V28" s="96">
        <f>取引基本表!BL25</f>
        <v>1194881</v>
      </c>
      <c r="W28" s="98">
        <f t="shared" si="7"/>
        <v>3.0551159487848582E-2</v>
      </c>
      <c r="X28" s="98">
        <f t="shared" si="8"/>
        <v>3.018459578819983E-2</v>
      </c>
      <c r="Z28" s="195">
        <v>21</v>
      </c>
      <c r="AA28" s="37" t="s">
        <v>90</v>
      </c>
      <c r="AB28" s="106">
        <v>217196</v>
      </c>
      <c r="AC28" s="93">
        <v>11772</v>
      </c>
      <c r="AD28" s="93">
        <v>131128</v>
      </c>
      <c r="AE28" s="93">
        <v>-6042</v>
      </c>
      <c r="AF28" s="93">
        <v>-25</v>
      </c>
      <c r="AG28" s="92">
        <f>取引基本表!BL25</f>
        <v>1194881</v>
      </c>
      <c r="AH28" s="102">
        <f t="shared" si="9"/>
        <v>0.29628808224417325</v>
      </c>
      <c r="AI28" s="105">
        <f t="shared" si="10"/>
        <v>0.18177207604774032</v>
      </c>
      <c r="AK28" s="195">
        <v>21</v>
      </c>
      <c r="AL28" s="37" t="s">
        <v>90</v>
      </c>
      <c r="AM28" s="92">
        <f>取引基本表!AR25</f>
        <v>82005</v>
      </c>
      <c r="AN28" s="102">
        <f t="shared" si="4"/>
        <v>7.2231792840574596E-3</v>
      </c>
      <c r="AP28" s="195">
        <v>21</v>
      </c>
      <c r="AQ28" s="37" t="s">
        <v>90</v>
      </c>
      <c r="AR28" s="103">
        <f>取引基本表!AX25</f>
        <v>817743</v>
      </c>
      <c r="AS28" s="104">
        <f>取引基本表!BB25</f>
        <v>1021882</v>
      </c>
      <c r="AT28" s="104">
        <f>ABS(取引基本表!BJ25)</f>
        <v>644744</v>
      </c>
      <c r="AU28" s="103">
        <f t="shared" si="11"/>
        <v>377138</v>
      </c>
      <c r="AV28" s="105">
        <f t="shared" si="12"/>
        <v>0.7884433128745828</v>
      </c>
      <c r="AW28" s="102">
        <f t="shared" si="13"/>
        <v>0.2115566871254172</v>
      </c>
    </row>
    <row r="29" spans="1:49">
      <c r="A29" s="195">
        <v>22</v>
      </c>
      <c r="B29" s="37" t="s">
        <v>64</v>
      </c>
      <c r="C29" s="105">
        <f t="shared" si="0"/>
        <v>0.4024048564090591</v>
      </c>
      <c r="D29" s="105">
        <f t="shared" si="1"/>
        <v>7.9194780809421356E-2</v>
      </c>
      <c r="E29" s="105">
        <f t="shared" si="1"/>
        <v>6.5944675090492746E-2</v>
      </c>
      <c r="F29" s="105">
        <f t="shared" si="2"/>
        <v>0.40202182464221792</v>
      </c>
      <c r="G29" s="105">
        <f t="shared" si="2"/>
        <v>0.28848634430593861</v>
      </c>
      <c r="H29" s="102">
        <f t="shared" si="3"/>
        <v>7.7130042947109994E-3</v>
      </c>
      <c r="K29" s="195">
        <v>22</v>
      </c>
      <c r="L29" s="37" t="s">
        <v>64</v>
      </c>
      <c r="M29" s="92">
        <f>取引基本表!AX26</f>
        <v>368338</v>
      </c>
      <c r="N29" s="93">
        <f>ABS(取引基本表!BJ26)</f>
        <v>220117</v>
      </c>
      <c r="O29" s="94">
        <f t="shared" si="5"/>
        <v>0.5975951435909409</v>
      </c>
      <c r="P29" s="95">
        <f t="shared" si="6"/>
        <v>0.4024048564090591</v>
      </c>
      <c r="R29" s="195">
        <v>22</v>
      </c>
      <c r="S29" s="37" t="s">
        <v>64</v>
      </c>
      <c r="T29" s="96">
        <f>雇用表!C29</f>
        <v>29777</v>
      </c>
      <c r="U29" s="97">
        <f>雇用表!F29</f>
        <v>24795</v>
      </c>
      <c r="V29" s="96">
        <f>取引基本表!BL26</f>
        <v>375997</v>
      </c>
      <c r="W29" s="98">
        <f t="shared" si="7"/>
        <v>7.9194780809421356E-2</v>
      </c>
      <c r="X29" s="98">
        <f t="shared" si="8"/>
        <v>6.5944675090492746E-2</v>
      </c>
      <c r="Z29" s="195">
        <v>22</v>
      </c>
      <c r="AA29" s="37" t="s">
        <v>64</v>
      </c>
      <c r="AB29" s="106">
        <v>108470</v>
      </c>
      <c r="AC29" s="93">
        <v>-3859</v>
      </c>
      <c r="AD29" s="93">
        <v>38699</v>
      </c>
      <c r="AE29" s="93">
        <v>7850</v>
      </c>
      <c r="AF29" s="93">
        <v>-1</v>
      </c>
      <c r="AG29" s="92">
        <f>取引基本表!BL26</f>
        <v>375997</v>
      </c>
      <c r="AH29" s="102">
        <f t="shared" si="9"/>
        <v>0.40202182464221792</v>
      </c>
      <c r="AI29" s="105">
        <f t="shared" si="10"/>
        <v>0.28848634430593861</v>
      </c>
      <c r="AK29" s="195">
        <v>22</v>
      </c>
      <c r="AL29" s="37" t="s">
        <v>64</v>
      </c>
      <c r="AM29" s="92">
        <f>取引基本表!AR26</f>
        <v>87566</v>
      </c>
      <c r="AN29" s="102">
        <f t="shared" si="4"/>
        <v>7.7130042947109994E-3</v>
      </c>
      <c r="AP29" s="195">
        <v>22</v>
      </c>
      <c r="AQ29" s="37" t="s">
        <v>64</v>
      </c>
      <c r="AR29" s="103">
        <f>取引基本表!AX26</f>
        <v>368338</v>
      </c>
      <c r="AS29" s="104">
        <f>取引基本表!BB26</f>
        <v>227776</v>
      </c>
      <c r="AT29" s="104">
        <f>ABS(取引基本表!BJ26)</f>
        <v>220117</v>
      </c>
      <c r="AU29" s="103">
        <f t="shared" si="11"/>
        <v>7659</v>
      </c>
      <c r="AV29" s="105">
        <f t="shared" si="12"/>
        <v>0.5975951435909409</v>
      </c>
      <c r="AW29" s="102">
        <f t="shared" si="13"/>
        <v>0.4024048564090591</v>
      </c>
    </row>
    <row r="30" spans="1:49">
      <c r="A30" s="195">
        <v>23</v>
      </c>
      <c r="B30" s="37" t="s">
        <v>91</v>
      </c>
      <c r="C30" s="105">
        <f t="shared" si="0"/>
        <v>1</v>
      </c>
      <c r="D30" s="105">
        <f t="shared" si="1"/>
        <v>7.3824536053885614E-2</v>
      </c>
      <c r="E30" s="105">
        <f t="shared" si="1"/>
        <v>5.6949248710145881E-2</v>
      </c>
      <c r="F30" s="105">
        <f t="shared" si="2"/>
        <v>0.46362091424568164</v>
      </c>
      <c r="G30" s="105">
        <f t="shared" si="2"/>
        <v>0.33838967095036887</v>
      </c>
      <c r="H30" s="102">
        <f t="shared" si="3"/>
        <v>0</v>
      </c>
      <c r="K30" s="195">
        <v>23</v>
      </c>
      <c r="L30" s="37" t="s">
        <v>91</v>
      </c>
      <c r="M30" s="92">
        <f>取引基本表!AX27</f>
        <v>2192496</v>
      </c>
      <c r="N30" s="93">
        <f>ABS(取引基本表!BJ27)</f>
        <v>0</v>
      </c>
      <c r="O30" s="94">
        <f t="shared" si="5"/>
        <v>0</v>
      </c>
      <c r="P30" s="95">
        <f t="shared" si="6"/>
        <v>1</v>
      </c>
      <c r="R30" s="195">
        <v>23</v>
      </c>
      <c r="S30" s="37" t="s">
        <v>91</v>
      </c>
      <c r="T30" s="96">
        <f>雇用表!C30</f>
        <v>161860</v>
      </c>
      <c r="U30" s="97">
        <f>雇用表!F30</f>
        <v>124861</v>
      </c>
      <c r="V30" s="96">
        <f>取引基本表!BL27</f>
        <v>2192496</v>
      </c>
      <c r="W30" s="98">
        <f t="shared" si="7"/>
        <v>7.3824536053885614E-2</v>
      </c>
      <c r="X30" s="98">
        <f t="shared" si="8"/>
        <v>5.6949248710145881E-2</v>
      </c>
      <c r="Z30" s="195">
        <v>23</v>
      </c>
      <c r="AA30" s="37" t="s">
        <v>91</v>
      </c>
      <c r="AB30" s="106">
        <v>741918</v>
      </c>
      <c r="AC30" s="93">
        <v>74044</v>
      </c>
      <c r="AD30" s="93">
        <v>102728</v>
      </c>
      <c r="AE30" s="93">
        <v>104455</v>
      </c>
      <c r="AF30" s="93">
        <v>-6658</v>
      </c>
      <c r="AG30" s="92">
        <f>取引基本表!BL27</f>
        <v>2192496</v>
      </c>
      <c r="AH30" s="102">
        <f t="shared" si="9"/>
        <v>0.46362091424568164</v>
      </c>
      <c r="AI30" s="105">
        <f t="shared" si="10"/>
        <v>0.33838967095036887</v>
      </c>
      <c r="AK30" s="195">
        <v>23</v>
      </c>
      <c r="AL30" s="37" t="s">
        <v>91</v>
      </c>
      <c r="AM30" s="92">
        <f>取引基本表!AR27</f>
        <v>0</v>
      </c>
      <c r="AN30" s="102">
        <f t="shared" si="4"/>
        <v>0</v>
      </c>
      <c r="AP30" s="195">
        <v>23</v>
      </c>
      <c r="AQ30" s="37" t="s">
        <v>91</v>
      </c>
      <c r="AR30" s="103">
        <f>取引基本表!AX27</f>
        <v>2192496</v>
      </c>
      <c r="AS30" s="104">
        <f>取引基本表!BB27</f>
        <v>0</v>
      </c>
      <c r="AT30" s="104">
        <f>ABS(取引基本表!BJ27)</f>
        <v>0</v>
      </c>
      <c r="AU30" s="103">
        <f t="shared" si="11"/>
        <v>0</v>
      </c>
      <c r="AV30" s="105">
        <f t="shared" si="12"/>
        <v>0</v>
      </c>
      <c r="AW30" s="102">
        <f t="shared" si="13"/>
        <v>1</v>
      </c>
    </row>
    <row r="31" spans="1:49">
      <c r="A31" s="195">
        <v>24</v>
      </c>
      <c r="B31" s="37" t="s">
        <v>92</v>
      </c>
      <c r="C31" s="105">
        <f t="shared" si="0"/>
        <v>0.99932498158227889</v>
      </c>
      <c r="D31" s="105">
        <f t="shared" si="1"/>
        <v>2.9145126840892164E-3</v>
      </c>
      <c r="E31" s="105">
        <f t="shared" si="1"/>
        <v>2.9145126840892164E-3</v>
      </c>
      <c r="F31" s="105">
        <f t="shared" si="2"/>
        <v>0.39948542779773355</v>
      </c>
      <c r="G31" s="105">
        <f t="shared" si="2"/>
        <v>7.0262508387801376E-2</v>
      </c>
      <c r="H31" s="102">
        <f t="shared" si="3"/>
        <v>3.314462019579964E-2</v>
      </c>
      <c r="K31" s="195">
        <v>24</v>
      </c>
      <c r="L31" s="37" t="s">
        <v>92</v>
      </c>
      <c r="M31" s="92">
        <f>取引基本表!AX28</f>
        <v>1118488</v>
      </c>
      <c r="N31" s="93">
        <f>ABS(取引基本表!BJ28)</f>
        <v>755</v>
      </c>
      <c r="O31" s="94">
        <f t="shared" si="5"/>
        <v>6.7501841772106628E-4</v>
      </c>
      <c r="P31" s="95">
        <f t="shared" si="6"/>
        <v>0.99932498158227889</v>
      </c>
      <c r="R31" s="195">
        <v>24</v>
      </c>
      <c r="S31" s="37" t="s">
        <v>92</v>
      </c>
      <c r="T31" s="96">
        <f>雇用表!C31</f>
        <v>4035</v>
      </c>
      <c r="U31" s="97">
        <f>雇用表!F31</f>
        <v>4035</v>
      </c>
      <c r="V31" s="96">
        <f>取引基本表!BL28</f>
        <v>1384451</v>
      </c>
      <c r="W31" s="98">
        <f t="shared" si="7"/>
        <v>2.9145126840892164E-3</v>
      </c>
      <c r="X31" s="98">
        <f t="shared" si="8"/>
        <v>2.9145126840892164E-3</v>
      </c>
      <c r="Z31" s="195">
        <v>24</v>
      </c>
      <c r="AA31" s="37" t="s">
        <v>92</v>
      </c>
      <c r="AB31" s="106">
        <v>97275</v>
      </c>
      <c r="AC31" s="93">
        <v>139400</v>
      </c>
      <c r="AD31" s="93">
        <v>269715</v>
      </c>
      <c r="AE31" s="93">
        <v>46964</v>
      </c>
      <c r="AF31" s="93">
        <v>-286</v>
      </c>
      <c r="AG31" s="92">
        <f>取引基本表!BL28</f>
        <v>1384451</v>
      </c>
      <c r="AH31" s="102">
        <f t="shared" si="9"/>
        <v>0.39948542779773355</v>
      </c>
      <c r="AI31" s="105">
        <f t="shared" si="10"/>
        <v>7.0262508387801376E-2</v>
      </c>
      <c r="AK31" s="195">
        <v>24</v>
      </c>
      <c r="AL31" s="37" t="s">
        <v>92</v>
      </c>
      <c r="AM31" s="92">
        <f>取引基本表!AR28</f>
        <v>376292</v>
      </c>
      <c r="AN31" s="102">
        <f t="shared" si="4"/>
        <v>3.314462019579964E-2</v>
      </c>
      <c r="AP31" s="195">
        <v>24</v>
      </c>
      <c r="AQ31" s="37" t="s">
        <v>92</v>
      </c>
      <c r="AR31" s="103">
        <f>取引基本表!AX28</f>
        <v>1118488</v>
      </c>
      <c r="AS31" s="104">
        <f>取引基本表!BB28</f>
        <v>266718</v>
      </c>
      <c r="AT31" s="104">
        <f>ABS(取引基本表!BJ28)</f>
        <v>755</v>
      </c>
      <c r="AU31" s="103">
        <f t="shared" si="11"/>
        <v>265963</v>
      </c>
      <c r="AV31" s="105">
        <f t="shared" si="12"/>
        <v>6.7501841772106628E-4</v>
      </c>
      <c r="AW31" s="102">
        <f t="shared" si="13"/>
        <v>0.99932498158227889</v>
      </c>
    </row>
    <row r="32" spans="1:49">
      <c r="A32" s="195">
        <v>25</v>
      </c>
      <c r="B32" s="37" t="s">
        <v>1</v>
      </c>
      <c r="C32" s="105">
        <f t="shared" si="0"/>
        <v>0.9998360837770528</v>
      </c>
      <c r="D32" s="105">
        <f t="shared" si="1"/>
        <v>2.1120085933633119E-2</v>
      </c>
      <c r="E32" s="105">
        <f t="shared" si="1"/>
        <v>2.1120085933633119E-2</v>
      </c>
      <c r="F32" s="105">
        <f t="shared" si="2"/>
        <v>0.44272670787830282</v>
      </c>
      <c r="G32" s="105">
        <f t="shared" si="2"/>
        <v>0.11380414292785156</v>
      </c>
      <c r="H32" s="102">
        <f t="shared" si="3"/>
        <v>7.2296973654795713E-3</v>
      </c>
      <c r="K32" s="195">
        <v>25</v>
      </c>
      <c r="L32" s="37" t="s">
        <v>1</v>
      </c>
      <c r="M32" s="92">
        <f>取引基本表!AX29</f>
        <v>189121</v>
      </c>
      <c r="N32" s="93">
        <f>ABS(取引基本表!BJ29)</f>
        <v>31</v>
      </c>
      <c r="O32" s="94">
        <f t="shared" si="5"/>
        <v>1.6391622294721368E-4</v>
      </c>
      <c r="P32" s="95">
        <f t="shared" si="6"/>
        <v>0.9998360837770528</v>
      </c>
      <c r="R32" s="195">
        <v>25</v>
      </c>
      <c r="S32" s="37" t="s">
        <v>1</v>
      </c>
      <c r="T32" s="96">
        <f>雇用表!C32</f>
        <v>4011</v>
      </c>
      <c r="U32" s="97">
        <f>雇用表!F32</f>
        <v>4011</v>
      </c>
      <c r="V32" s="96">
        <f>取引基本表!BL29</f>
        <v>189914</v>
      </c>
      <c r="W32" s="98">
        <f t="shared" si="7"/>
        <v>2.1120085933633119E-2</v>
      </c>
      <c r="X32" s="98">
        <f t="shared" si="8"/>
        <v>2.1120085933633119E-2</v>
      </c>
      <c r="Z32" s="195">
        <v>25</v>
      </c>
      <c r="AA32" s="37" t="s">
        <v>1</v>
      </c>
      <c r="AB32" s="106">
        <v>21613</v>
      </c>
      <c r="AC32" s="93">
        <v>22610</v>
      </c>
      <c r="AD32" s="93">
        <v>39461</v>
      </c>
      <c r="AE32" s="93">
        <v>7214</v>
      </c>
      <c r="AF32" s="93">
        <v>-6818</v>
      </c>
      <c r="AG32" s="92">
        <f>取引基本表!BL29</f>
        <v>189914</v>
      </c>
      <c r="AH32" s="102">
        <f t="shared" si="9"/>
        <v>0.44272670787830282</v>
      </c>
      <c r="AI32" s="105">
        <f t="shared" si="10"/>
        <v>0.11380414292785156</v>
      </c>
      <c r="AK32" s="195">
        <v>25</v>
      </c>
      <c r="AL32" s="37" t="s">
        <v>1</v>
      </c>
      <c r="AM32" s="92">
        <f>取引基本表!AR29</f>
        <v>82079</v>
      </c>
      <c r="AN32" s="102">
        <f t="shared" si="4"/>
        <v>7.2296973654795713E-3</v>
      </c>
      <c r="AP32" s="195">
        <v>25</v>
      </c>
      <c r="AQ32" s="37" t="s">
        <v>1</v>
      </c>
      <c r="AR32" s="103">
        <f>取引基本表!AX29</f>
        <v>189121</v>
      </c>
      <c r="AS32" s="104">
        <f>取引基本表!BB29</f>
        <v>824</v>
      </c>
      <c r="AT32" s="104">
        <f>ABS(取引基本表!BJ29)</f>
        <v>31</v>
      </c>
      <c r="AU32" s="103">
        <f t="shared" si="11"/>
        <v>793</v>
      </c>
      <c r="AV32" s="105">
        <f t="shared" si="12"/>
        <v>1.6391622294721368E-4</v>
      </c>
      <c r="AW32" s="102">
        <f t="shared" si="13"/>
        <v>0.9998360837770528</v>
      </c>
    </row>
    <row r="33" spans="1:49">
      <c r="A33" s="195">
        <v>26</v>
      </c>
      <c r="B33" s="37" t="s">
        <v>2</v>
      </c>
      <c r="C33" s="105">
        <f t="shared" si="0"/>
        <v>0.99108509199615646</v>
      </c>
      <c r="D33" s="105">
        <f t="shared" si="1"/>
        <v>8.7702783269007503E-2</v>
      </c>
      <c r="E33" s="105">
        <f t="shared" si="1"/>
        <v>8.4336323251883824E-2</v>
      </c>
      <c r="F33" s="105">
        <f t="shared" si="2"/>
        <v>0.63278689994307047</v>
      </c>
      <c r="G33" s="105">
        <f t="shared" si="2"/>
        <v>0.4529749017181946</v>
      </c>
      <c r="H33" s="102">
        <f t="shared" si="3"/>
        <v>7.7168799106917146E-4</v>
      </c>
      <c r="K33" s="195">
        <v>26</v>
      </c>
      <c r="L33" s="37" t="s">
        <v>2</v>
      </c>
      <c r="M33" s="92">
        <f>取引基本表!AX30</f>
        <v>224792</v>
      </c>
      <c r="N33" s="93">
        <f>ABS(取引基本表!BJ30)</f>
        <v>2004</v>
      </c>
      <c r="O33" s="94">
        <f t="shared" si="5"/>
        <v>8.9149080038435531E-3</v>
      </c>
      <c r="P33" s="95">
        <f t="shared" si="6"/>
        <v>0.99108509199615646</v>
      </c>
      <c r="R33" s="195">
        <v>26</v>
      </c>
      <c r="S33" s="37" t="s">
        <v>2</v>
      </c>
      <c r="T33" s="96">
        <f>雇用表!C33</f>
        <v>19565</v>
      </c>
      <c r="U33" s="97">
        <f>雇用表!F33</f>
        <v>18814</v>
      </c>
      <c r="V33" s="96">
        <f>取引基本表!BL30</f>
        <v>223083</v>
      </c>
      <c r="W33" s="98">
        <f t="shared" si="7"/>
        <v>8.7702783269007503E-2</v>
      </c>
      <c r="X33" s="98">
        <f t="shared" si="8"/>
        <v>8.4336323251883824E-2</v>
      </c>
      <c r="Z33" s="195">
        <v>26</v>
      </c>
      <c r="AA33" s="37" t="s">
        <v>2</v>
      </c>
      <c r="AB33" s="106">
        <v>101051</v>
      </c>
      <c r="AC33" s="93">
        <v>12777</v>
      </c>
      <c r="AD33" s="93">
        <v>17517</v>
      </c>
      <c r="AE33" s="93">
        <v>9820</v>
      </c>
      <c r="AF33" s="93">
        <v>-1</v>
      </c>
      <c r="AG33" s="92">
        <f>取引基本表!BL30</f>
        <v>223083</v>
      </c>
      <c r="AH33" s="102">
        <f t="shared" si="9"/>
        <v>0.63278689994307047</v>
      </c>
      <c r="AI33" s="105">
        <f t="shared" si="10"/>
        <v>0.4529749017181946</v>
      </c>
      <c r="AK33" s="195">
        <v>26</v>
      </c>
      <c r="AL33" s="37" t="s">
        <v>2</v>
      </c>
      <c r="AM33" s="92">
        <f>取引基本表!AR30</f>
        <v>8761</v>
      </c>
      <c r="AN33" s="102">
        <f t="shared" si="4"/>
        <v>7.7168799106917146E-4</v>
      </c>
      <c r="AP33" s="195">
        <v>26</v>
      </c>
      <c r="AQ33" s="37" t="s">
        <v>2</v>
      </c>
      <c r="AR33" s="103">
        <f>取引基本表!AX30</f>
        <v>224792</v>
      </c>
      <c r="AS33" s="104">
        <f>取引基本表!BB30</f>
        <v>295</v>
      </c>
      <c r="AT33" s="104">
        <f>ABS(取引基本表!BJ30)</f>
        <v>2004</v>
      </c>
      <c r="AU33" s="103">
        <f t="shared" si="11"/>
        <v>-1709</v>
      </c>
      <c r="AV33" s="105">
        <f t="shared" si="12"/>
        <v>8.9149080038435531E-3</v>
      </c>
      <c r="AW33" s="102">
        <f t="shared" si="13"/>
        <v>0.99108509199615646</v>
      </c>
    </row>
    <row r="34" spans="1:49">
      <c r="A34" s="195">
        <v>27</v>
      </c>
      <c r="B34" s="37" t="s">
        <v>65</v>
      </c>
      <c r="C34" s="105">
        <f t="shared" si="0"/>
        <v>0.24606089914510665</v>
      </c>
      <c r="D34" s="105">
        <f t="shared" si="1"/>
        <v>0.15389009392691583</v>
      </c>
      <c r="E34" s="105">
        <f t="shared" si="1"/>
        <v>0.1433320704064108</v>
      </c>
      <c r="F34" s="105">
        <f t="shared" si="2"/>
        <v>0.68044247766447119</v>
      </c>
      <c r="G34" s="105">
        <f t="shared" si="2"/>
        <v>0.43749758717185111</v>
      </c>
      <c r="H34" s="102">
        <f t="shared" si="3"/>
        <v>0.137069350800852</v>
      </c>
      <c r="K34" s="195">
        <v>27</v>
      </c>
      <c r="L34" s="37" t="s">
        <v>65</v>
      </c>
      <c r="M34" s="92">
        <f>取引基本表!AX31</f>
        <v>3019090</v>
      </c>
      <c r="N34" s="93">
        <f>ABS(取引基本表!BJ31)</f>
        <v>2276210</v>
      </c>
      <c r="O34" s="94">
        <f t="shared" si="5"/>
        <v>0.75393910085489335</v>
      </c>
      <c r="P34" s="95">
        <f t="shared" si="6"/>
        <v>0.24606089914510665</v>
      </c>
      <c r="R34" s="195">
        <v>27</v>
      </c>
      <c r="S34" s="37" t="s">
        <v>65</v>
      </c>
      <c r="T34" s="96">
        <f>雇用表!C34</f>
        <v>450446</v>
      </c>
      <c r="U34" s="97">
        <f>雇用表!F34</f>
        <v>419542</v>
      </c>
      <c r="V34" s="96">
        <f>取引基本表!BL31</f>
        <v>2927063</v>
      </c>
      <c r="W34" s="98">
        <f t="shared" si="7"/>
        <v>0.15389009392691583</v>
      </c>
      <c r="X34" s="98">
        <f t="shared" si="8"/>
        <v>0.1433320704064108</v>
      </c>
      <c r="Z34" s="195">
        <v>27</v>
      </c>
      <c r="AA34" s="37" t="s">
        <v>65</v>
      </c>
      <c r="AB34" s="106">
        <v>1280583</v>
      </c>
      <c r="AC34" s="93">
        <v>260345</v>
      </c>
      <c r="AD34" s="93">
        <v>283737</v>
      </c>
      <c r="AE34" s="93">
        <v>169131</v>
      </c>
      <c r="AF34" s="93">
        <v>-2098</v>
      </c>
      <c r="AG34" s="92">
        <f>取引基本表!BL31</f>
        <v>2927063</v>
      </c>
      <c r="AH34" s="102">
        <f t="shared" si="9"/>
        <v>0.68044247766447119</v>
      </c>
      <c r="AI34" s="105">
        <f t="shared" si="10"/>
        <v>0.43749758717185111</v>
      </c>
      <c r="AK34" s="195">
        <v>27</v>
      </c>
      <c r="AL34" s="37" t="s">
        <v>65</v>
      </c>
      <c r="AM34" s="92">
        <f>取引基本表!AR31</f>
        <v>1556153</v>
      </c>
      <c r="AN34" s="102">
        <f t="shared" si="4"/>
        <v>0.137069350800852</v>
      </c>
      <c r="AP34" s="195">
        <v>27</v>
      </c>
      <c r="AQ34" s="37" t="s">
        <v>65</v>
      </c>
      <c r="AR34" s="103">
        <f>取引基本表!AX31</f>
        <v>3019090</v>
      </c>
      <c r="AS34" s="104">
        <f>取引基本表!BB31</f>
        <v>2184183</v>
      </c>
      <c r="AT34" s="104">
        <f>ABS(取引基本表!BJ31)</f>
        <v>2276210</v>
      </c>
      <c r="AU34" s="103">
        <f t="shared" si="11"/>
        <v>-92027</v>
      </c>
      <c r="AV34" s="105">
        <f t="shared" si="12"/>
        <v>0.75393910085489335</v>
      </c>
      <c r="AW34" s="102">
        <f t="shared" si="13"/>
        <v>0.24606089914510665</v>
      </c>
    </row>
    <row r="35" spans="1:49">
      <c r="A35" s="195">
        <v>28</v>
      </c>
      <c r="B35" s="37" t="s">
        <v>66</v>
      </c>
      <c r="C35" s="105">
        <f t="shared" si="0"/>
        <v>0.75377646979277246</v>
      </c>
      <c r="D35" s="105">
        <f t="shared" si="1"/>
        <v>4.0363234612300396E-2</v>
      </c>
      <c r="E35" s="105">
        <f t="shared" si="1"/>
        <v>3.9154079363329694E-2</v>
      </c>
      <c r="F35" s="105">
        <f t="shared" si="2"/>
        <v>0.60548890850388704</v>
      </c>
      <c r="G35" s="105">
        <f t="shared" si="2"/>
        <v>0.30282397072447498</v>
      </c>
      <c r="H35" s="102">
        <f t="shared" si="3"/>
        <v>5.7629969222324183E-2</v>
      </c>
      <c r="K35" s="195">
        <v>28</v>
      </c>
      <c r="L35" s="37" t="s">
        <v>66</v>
      </c>
      <c r="M35" s="92">
        <f>取引基本表!AX32</f>
        <v>1434607</v>
      </c>
      <c r="N35" s="93">
        <f>ABS(取引基本表!BJ32)</f>
        <v>353234</v>
      </c>
      <c r="O35" s="94">
        <f t="shared" si="5"/>
        <v>0.24622353020722748</v>
      </c>
      <c r="P35" s="95">
        <f t="shared" si="6"/>
        <v>0.75377646979277246</v>
      </c>
      <c r="R35" s="195">
        <v>28</v>
      </c>
      <c r="S35" s="37" t="s">
        <v>66</v>
      </c>
      <c r="T35" s="96">
        <f>雇用表!C35</f>
        <v>47969</v>
      </c>
      <c r="U35" s="97">
        <f>雇用表!F35</f>
        <v>46532</v>
      </c>
      <c r="V35" s="96">
        <f>取引基本表!BL32</f>
        <v>1188433</v>
      </c>
      <c r="W35" s="98">
        <f t="shared" si="7"/>
        <v>4.0363234612300396E-2</v>
      </c>
      <c r="X35" s="98">
        <f t="shared" si="8"/>
        <v>3.9154079363329694E-2</v>
      </c>
      <c r="Z35" s="195">
        <v>28</v>
      </c>
      <c r="AA35" s="37" t="s">
        <v>66</v>
      </c>
      <c r="AB35" s="106">
        <v>359886</v>
      </c>
      <c r="AC35" s="93">
        <v>263922</v>
      </c>
      <c r="AD35" s="93">
        <v>89472</v>
      </c>
      <c r="AE35" s="93">
        <v>20390</v>
      </c>
      <c r="AF35" s="93">
        <v>-14087</v>
      </c>
      <c r="AG35" s="92">
        <f>取引基本表!BL32</f>
        <v>1188433</v>
      </c>
      <c r="AH35" s="102">
        <f t="shared" si="9"/>
        <v>0.60548890850388704</v>
      </c>
      <c r="AI35" s="105">
        <f t="shared" si="10"/>
        <v>0.30282397072447498</v>
      </c>
      <c r="AK35" s="195">
        <v>28</v>
      </c>
      <c r="AL35" s="37" t="s">
        <v>66</v>
      </c>
      <c r="AM35" s="92">
        <f>取引基本表!AR32</f>
        <v>654275</v>
      </c>
      <c r="AN35" s="102">
        <f t="shared" si="4"/>
        <v>5.7629969222324183E-2</v>
      </c>
      <c r="AP35" s="195">
        <v>28</v>
      </c>
      <c r="AQ35" s="37" t="s">
        <v>66</v>
      </c>
      <c r="AR35" s="103">
        <f>取引基本表!AX32</f>
        <v>1434607</v>
      </c>
      <c r="AS35" s="104">
        <f>取引基本表!BB32</f>
        <v>107060</v>
      </c>
      <c r="AT35" s="104">
        <f>ABS(取引基本表!BJ32)</f>
        <v>353234</v>
      </c>
      <c r="AU35" s="103">
        <f t="shared" si="11"/>
        <v>-246174</v>
      </c>
      <c r="AV35" s="105">
        <f t="shared" si="12"/>
        <v>0.24622353020722748</v>
      </c>
      <c r="AW35" s="102">
        <f t="shared" si="13"/>
        <v>0.75377646979277246</v>
      </c>
    </row>
    <row r="36" spans="1:49">
      <c r="A36" s="195">
        <v>29</v>
      </c>
      <c r="B36" s="37" t="s">
        <v>93</v>
      </c>
      <c r="C36" s="105">
        <f t="shared" si="0"/>
        <v>0.99118010215945485</v>
      </c>
      <c r="D36" s="105">
        <f t="shared" si="1"/>
        <v>1.5774342104513773E-2</v>
      </c>
      <c r="E36" s="105">
        <f t="shared" si="1"/>
        <v>1.3229670821596217E-2</v>
      </c>
      <c r="F36" s="105">
        <f t="shared" si="2"/>
        <v>0.81306518983088305</v>
      </c>
      <c r="G36" s="105">
        <f t="shared" si="2"/>
        <v>5.8650173764370726E-2</v>
      </c>
      <c r="H36" s="102">
        <f t="shared" si="3"/>
        <v>0.2375179181177472</v>
      </c>
      <c r="K36" s="195">
        <v>29</v>
      </c>
      <c r="L36" s="37" t="s">
        <v>93</v>
      </c>
      <c r="M36" s="92">
        <f>取引基本表!AX33</f>
        <v>3496299</v>
      </c>
      <c r="N36" s="93">
        <f>ABS(取引基本表!BJ33)</f>
        <v>30837</v>
      </c>
      <c r="O36" s="94">
        <f t="shared" si="5"/>
        <v>8.8198978405451024E-3</v>
      </c>
      <c r="P36" s="95">
        <f t="shared" si="6"/>
        <v>0.99118010215945485</v>
      </c>
      <c r="R36" s="195">
        <v>29</v>
      </c>
      <c r="S36" s="37" t="s">
        <v>93</v>
      </c>
      <c r="T36" s="96">
        <f>雇用表!C36</f>
        <v>55394</v>
      </c>
      <c r="U36" s="97">
        <f>雇用表!F36</f>
        <v>46458</v>
      </c>
      <c r="V36" s="96">
        <f>取引基本表!BL33</f>
        <v>3511652</v>
      </c>
      <c r="W36" s="98">
        <f t="shared" si="7"/>
        <v>1.5774342104513773E-2</v>
      </c>
      <c r="X36" s="98">
        <f t="shared" si="8"/>
        <v>1.3229670821596217E-2</v>
      </c>
      <c r="Z36" s="195">
        <v>29</v>
      </c>
      <c r="AA36" s="37" t="s">
        <v>93</v>
      </c>
      <c r="AB36" s="106">
        <v>205959</v>
      </c>
      <c r="AC36" s="93">
        <v>1220158</v>
      </c>
      <c r="AD36" s="93">
        <v>1178643</v>
      </c>
      <c r="AE36" s="93">
        <v>251198</v>
      </c>
      <c r="AF36" s="93">
        <v>-756</v>
      </c>
      <c r="AG36" s="92">
        <f>取引基本表!BL33</f>
        <v>3511652</v>
      </c>
      <c r="AH36" s="102">
        <f>SUM(AB36:AF36)/AG36</f>
        <v>0.81306518983088305</v>
      </c>
      <c r="AI36" s="105">
        <f>AB36/AG36</f>
        <v>5.8650173764370726E-2</v>
      </c>
      <c r="AK36" s="195">
        <v>29</v>
      </c>
      <c r="AL36" s="37" t="s">
        <v>93</v>
      </c>
      <c r="AM36" s="92">
        <f>取引基本表!AR33</f>
        <v>2696549</v>
      </c>
      <c r="AN36" s="102">
        <f t="shared" si="4"/>
        <v>0.2375179181177472</v>
      </c>
      <c r="AP36" s="195">
        <v>29</v>
      </c>
      <c r="AQ36" s="37" t="s">
        <v>93</v>
      </c>
      <c r="AR36" s="103">
        <f>取引基本表!AX33</f>
        <v>3496299</v>
      </c>
      <c r="AS36" s="104">
        <f>取引基本表!BB33</f>
        <v>46190</v>
      </c>
      <c r="AT36" s="104">
        <f>ABS(取引基本表!BJ33)</f>
        <v>30837</v>
      </c>
      <c r="AU36" s="103">
        <f t="shared" si="11"/>
        <v>15353</v>
      </c>
      <c r="AV36" s="105">
        <f t="shared" si="12"/>
        <v>8.8198978405451024E-3</v>
      </c>
      <c r="AW36" s="102">
        <f t="shared" si="13"/>
        <v>0.99118010215945485</v>
      </c>
    </row>
    <row r="37" spans="1:49">
      <c r="A37" s="195">
        <v>30</v>
      </c>
      <c r="B37" s="37" t="s">
        <v>94</v>
      </c>
      <c r="C37" s="105">
        <f t="shared" si="0"/>
        <v>0.58105140483022077</v>
      </c>
      <c r="D37" s="105">
        <f t="shared" si="1"/>
        <v>7.9200513574427991E-2</v>
      </c>
      <c r="E37" s="105">
        <f t="shared" si="1"/>
        <v>7.3600662533244779E-2</v>
      </c>
      <c r="F37" s="105">
        <f t="shared" si="2"/>
        <v>0.63403708963374472</v>
      </c>
      <c r="G37" s="105">
        <f t="shared" si="2"/>
        <v>0.40235165952905672</v>
      </c>
      <c r="H37" s="102">
        <f t="shared" si="3"/>
        <v>4.2719417558337268E-2</v>
      </c>
      <c r="K37" s="195">
        <v>30</v>
      </c>
      <c r="L37" s="37" t="s">
        <v>94</v>
      </c>
      <c r="M37" s="92">
        <f>取引基本表!AX34</f>
        <v>1491319</v>
      </c>
      <c r="N37" s="93">
        <f>ABS(取引基本表!BJ34)</f>
        <v>624786</v>
      </c>
      <c r="O37" s="94">
        <f t="shared" si="5"/>
        <v>0.41894859516977923</v>
      </c>
      <c r="P37" s="95">
        <f t="shared" si="6"/>
        <v>0.58105140483022077</v>
      </c>
      <c r="R37" s="195">
        <v>30</v>
      </c>
      <c r="S37" s="37" t="s">
        <v>94</v>
      </c>
      <c r="T37" s="96">
        <f>雇用表!C37</f>
        <v>142494</v>
      </c>
      <c r="U37" s="97">
        <f>雇用表!F37</f>
        <v>132419</v>
      </c>
      <c r="V37" s="96">
        <f>取引基本表!BL34</f>
        <v>1799155</v>
      </c>
      <c r="W37" s="98">
        <f t="shared" si="7"/>
        <v>7.9200513574427991E-2</v>
      </c>
      <c r="X37" s="98">
        <f t="shared" si="8"/>
        <v>7.3600662533244779E-2</v>
      </c>
      <c r="Z37" s="195">
        <v>30</v>
      </c>
      <c r="AA37" s="37" t="s">
        <v>94</v>
      </c>
      <c r="AB37" s="106">
        <v>723893</v>
      </c>
      <c r="AC37" s="93">
        <v>40258</v>
      </c>
      <c r="AD37" s="93">
        <v>299088</v>
      </c>
      <c r="AE37" s="93">
        <v>84822</v>
      </c>
      <c r="AF37" s="93">
        <v>-7330</v>
      </c>
      <c r="AG37" s="92">
        <f>取引基本表!BL34</f>
        <v>1799155</v>
      </c>
      <c r="AH37" s="102">
        <f t="shared" si="9"/>
        <v>0.63403708963374472</v>
      </c>
      <c r="AI37" s="105">
        <f t="shared" si="10"/>
        <v>0.40235165952905672</v>
      </c>
      <c r="AK37" s="195">
        <v>30</v>
      </c>
      <c r="AL37" s="37" t="s">
        <v>94</v>
      </c>
      <c r="AM37" s="92">
        <f>取引基本表!AR34</f>
        <v>484995</v>
      </c>
      <c r="AN37" s="102">
        <f t="shared" si="4"/>
        <v>4.2719417558337268E-2</v>
      </c>
      <c r="AP37" s="195">
        <v>30</v>
      </c>
      <c r="AQ37" s="37" t="s">
        <v>94</v>
      </c>
      <c r="AR37" s="103">
        <f>取引基本表!AX34</f>
        <v>1491319</v>
      </c>
      <c r="AS37" s="104">
        <f>取引基本表!BB34</f>
        <v>932622</v>
      </c>
      <c r="AT37" s="104">
        <f>ABS(取引基本表!BJ34)</f>
        <v>624786</v>
      </c>
      <c r="AU37" s="103">
        <f t="shared" si="11"/>
        <v>307836</v>
      </c>
      <c r="AV37" s="105">
        <f t="shared" si="12"/>
        <v>0.41894859516977923</v>
      </c>
      <c r="AW37" s="102">
        <f t="shared" si="13"/>
        <v>0.58105140483022077</v>
      </c>
    </row>
    <row r="38" spans="1:49">
      <c r="A38" s="195">
        <v>31</v>
      </c>
      <c r="B38" s="37" t="s">
        <v>95</v>
      </c>
      <c r="C38" s="105">
        <f t="shared" si="0"/>
        <v>0.47456671407271833</v>
      </c>
      <c r="D38" s="105">
        <f t="shared" si="1"/>
        <v>3.5590827435143364E-2</v>
      </c>
      <c r="E38" s="105">
        <f t="shared" si="1"/>
        <v>3.1059891839156476E-2</v>
      </c>
      <c r="F38" s="105">
        <f t="shared" si="2"/>
        <v>0.4997199825516766</v>
      </c>
      <c r="G38" s="105">
        <f t="shared" si="2"/>
        <v>0.18003386475673192</v>
      </c>
      <c r="H38" s="102">
        <f t="shared" si="3"/>
        <v>5.150358926080905E-2</v>
      </c>
      <c r="K38" s="195">
        <v>31</v>
      </c>
      <c r="L38" s="37" t="s">
        <v>95</v>
      </c>
      <c r="M38" s="92">
        <f>取引基本表!AX35</f>
        <v>1918883</v>
      </c>
      <c r="N38" s="93">
        <f>ABS(取引基本表!BJ35)</f>
        <v>1008245</v>
      </c>
      <c r="O38" s="94">
        <f t="shared" si="5"/>
        <v>0.52543328592728167</v>
      </c>
      <c r="P38" s="95">
        <f t="shared" si="6"/>
        <v>0.47456671407271833</v>
      </c>
      <c r="R38" s="195">
        <v>31</v>
      </c>
      <c r="S38" s="37" t="s">
        <v>95</v>
      </c>
      <c r="T38" s="96">
        <f>雇用表!C38</f>
        <v>37940</v>
      </c>
      <c r="U38" s="97">
        <f>雇用表!F38</f>
        <v>33110</v>
      </c>
      <c r="V38" s="96">
        <f>取引基本表!BL35</f>
        <v>1066005</v>
      </c>
      <c r="W38" s="98">
        <f t="shared" si="7"/>
        <v>3.5590827435143364E-2</v>
      </c>
      <c r="X38" s="98">
        <f t="shared" si="8"/>
        <v>3.1059891839156476E-2</v>
      </c>
      <c r="Z38" s="195">
        <v>31</v>
      </c>
      <c r="AA38" s="37" t="s">
        <v>95</v>
      </c>
      <c r="AB38" s="106">
        <v>191917</v>
      </c>
      <c r="AC38" s="93">
        <v>145435</v>
      </c>
      <c r="AD38" s="93">
        <v>163180</v>
      </c>
      <c r="AE38" s="93">
        <v>32177</v>
      </c>
      <c r="AF38" s="93">
        <v>-5</v>
      </c>
      <c r="AG38" s="92">
        <f>取引基本表!BL35</f>
        <v>1066005</v>
      </c>
      <c r="AH38" s="102">
        <f t="shared" si="9"/>
        <v>0.4997199825516766</v>
      </c>
      <c r="AI38" s="105">
        <f t="shared" si="10"/>
        <v>0.18003386475673192</v>
      </c>
      <c r="AK38" s="195">
        <v>31</v>
      </c>
      <c r="AL38" s="37" t="s">
        <v>95</v>
      </c>
      <c r="AM38" s="92">
        <f>取引基本表!AR35</f>
        <v>584722</v>
      </c>
      <c r="AN38" s="102">
        <f t="shared" si="4"/>
        <v>5.150358926080905E-2</v>
      </c>
      <c r="AP38" s="195">
        <v>31</v>
      </c>
      <c r="AQ38" s="37" t="s">
        <v>95</v>
      </c>
      <c r="AR38" s="103">
        <f>取引基本表!AX35</f>
        <v>1918883</v>
      </c>
      <c r="AS38" s="104">
        <f>取引基本表!BB35</f>
        <v>155367</v>
      </c>
      <c r="AT38" s="104">
        <f>ABS(取引基本表!BJ35)</f>
        <v>1008245</v>
      </c>
      <c r="AU38" s="103">
        <f t="shared" si="11"/>
        <v>-852878</v>
      </c>
      <c r="AV38" s="105">
        <f t="shared" si="12"/>
        <v>0.52543328592728167</v>
      </c>
      <c r="AW38" s="102">
        <f t="shared" si="13"/>
        <v>0.47456671407271833</v>
      </c>
    </row>
    <row r="39" spans="1:49">
      <c r="A39" s="195">
        <v>32</v>
      </c>
      <c r="B39" s="37" t="s">
        <v>67</v>
      </c>
      <c r="C39" s="105">
        <f t="shared" si="0"/>
        <v>1</v>
      </c>
      <c r="D39" s="105">
        <f t="shared" si="1"/>
        <v>4.8027598057070089E-2</v>
      </c>
      <c r="E39" s="105">
        <f t="shared" si="1"/>
        <v>4.8027598057070089E-2</v>
      </c>
      <c r="F39" s="105">
        <f t="shared" si="2"/>
        <v>0.70859596344355691</v>
      </c>
      <c r="G39" s="105">
        <f t="shared" si="2"/>
        <v>0.33345520667958617</v>
      </c>
      <c r="H39" s="102">
        <f t="shared" si="3"/>
        <v>5.0851604954235139E-3</v>
      </c>
      <c r="K39" s="195">
        <v>32</v>
      </c>
      <c r="L39" s="37" t="s">
        <v>67</v>
      </c>
      <c r="M39" s="92">
        <f>取引基本表!AX36</f>
        <v>1438652</v>
      </c>
      <c r="N39" s="93">
        <f>ABS(取引基本表!BJ36)</f>
        <v>0</v>
      </c>
      <c r="O39" s="94">
        <f t="shared" si="5"/>
        <v>0</v>
      </c>
      <c r="P39" s="95">
        <f t="shared" si="6"/>
        <v>1</v>
      </c>
      <c r="R39" s="195">
        <v>32</v>
      </c>
      <c r="S39" s="37" t="s">
        <v>67</v>
      </c>
      <c r="T39" s="96">
        <f>雇用表!C39</f>
        <v>69095</v>
      </c>
      <c r="U39" s="97">
        <f>雇用表!F39</f>
        <v>69095</v>
      </c>
      <c r="V39" s="96">
        <f>取引基本表!BL36</f>
        <v>1438652</v>
      </c>
      <c r="W39" s="98">
        <f t="shared" si="7"/>
        <v>4.8027598057070089E-2</v>
      </c>
      <c r="X39" s="98">
        <f t="shared" si="8"/>
        <v>4.8027598057070089E-2</v>
      </c>
      <c r="Z39" s="195">
        <v>32</v>
      </c>
      <c r="AA39" s="37" t="s">
        <v>67</v>
      </c>
      <c r="AB39" s="106">
        <v>479726</v>
      </c>
      <c r="AC39" s="93">
        <v>0</v>
      </c>
      <c r="AD39" s="93">
        <v>537239</v>
      </c>
      <c r="AE39" s="93">
        <v>2458</v>
      </c>
      <c r="AF39" s="93">
        <v>0</v>
      </c>
      <c r="AG39" s="92">
        <f>取引基本表!BL36</f>
        <v>1438652</v>
      </c>
      <c r="AH39" s="102">
        <f t="shared" si="9"/>
        <v>0.70859596344355691</v>
      </c>
      <c r="AI39" s="105">
        <f t="shared" si="10"/>
        <v>0.33345520667958617</v>
      </c>
      <c r="AK39" s="195">
        <v>32</v>
      </c>
      <c r="AL39" s="37" t="s">
        <v>67</v>
      </c>
      <c r="AM39" s="92">
        <f>取引基本表!AR36</f>
        <v>57732</v>
      </c>
      <c r="AN39" s="102">
        <f t="shared" si="4"/>
        <v>5.0851604954235139E-3</v>
      </c>
      <c r="AP39" s="195">
        <v>32</v>
      </c>
      <c r="AQ39" s="37" t="s">
        <v>67</v>
      </c>
      <c r="AR39" s="103">
        <f>取引基本表!AX36</f>
        <v>1438652</v>
      </c>
      <c r="AS39" s="104">
        <f>取引基本表!BB36</f>
        <v>0</v>
      </c>
      <c r="AT39" s="104">
        <f>ABS(取引基本表!BJ36)</f>
        <v>0</v>
      </c>
      <c r="AU39" s="103">
        <f t="shared" si="11"/>
        <v>0</v>
      </c>
      <c r="AV39" s="105">
        <f t="shared" si="12"/>
        <v>0</v>
      </c>
      <c r="AW39" s="102">
        <f t="shared" si="13"/>
        <v>1</v>
      </c>
    </row>
    <row r="40" spans="1:49">
      <c r="A40" s="195">
        <v>33</v>
      </c>
      <c r="B40" s="37" t="s">
        <v>96</v>
      </c>
      <c r="C40" s="105">
        <f t="shared" si="0"/>
        <v>0.78927678494152065</v>
      </c>
      <c r="D40" s="105">
        <f t="shared" si="1"/>
        <v>9.0697433955161888E-2</v>
      </c>
      <c r="E40" s="105">
        <f t="shared" si="1"/>
        <v>9.0562666353757981E-2</v>
      </c>
      <c r="F40" s="105">
        <f t="shared" si="2"/>
        <v>0.70623799726049996</v>
      </c>
      <c r="G40" s="105">
        <f t="shared" si="2"/>
        <v>0.52314226927728547</v>
      </c>
      <c r="H40" s="102">
        <f t="shared" si="3"/>
        <v>3.428475595158087E-2</v>
      </c>
      <c r="K40" s="195">
        <v>33</v>
      </c>
      <c r="L40" s="37" t="s">
        <v>96</v>
      </c>
      <c r="M40" s="92">
        <f>取引基本表!AX37</f>
        <v>2056622</v>
      </c>
      <c r="N40" s="93">
        <f>ABS(取引基本表!BJ37)</f>
        <v>433378</v>
      </c>
      <c r="O40" s="94">
        <f t="shared" si="5"/>
        <v>0.21072321505847938</v>
      </c>
      <c r="P40" s="95">
        <f t="shared" si="6"/>
        <v>0.78927678494152065</v>
      </c>
      <c r="R40" s="195">
        <v>33</v>
      </c>
      <c r="S40" s="37" t="s">
        <v>96</v>
      </c>
      <c r="T40" s="96">
        <f>雇用表!C40</f>
        <v>156134</v>
      </c>
      <c r="U40" s="97">
        <f>雇用表!F40</f>
        <v>155902</v>
      </c>
      <c r="V40" s="96">
        <f>取引基本表!BL37</f>
        <v>1721482</v>
      </c>
      <c r="W40" s="98">
        <f t="shared" si="7"/>
        <v>9.0697433955161888E-2</v>
      </c>
      <c r="X40" s="98">
        <f t="shared" si="8"/>
        <v>9.0562666353757981E-2</v>
      </c>
      <c r="Z40" s="195">
        <v>33</v>
      </c>
      <c r="AA40" s="37" t="s">
        <v>96</v>
      </c>
      <c r="AB40" s="106">
        <v>900580</v>
      </c>
      <c r="AC40" s="93">
        <v>27515</v>
      </c>
      <c r="AD40" s="93">
        <v>279584</v>
      </c>
      <c r="AE40" s="93">
        <v>16592</v>
      </c>
      <c r="AF40" s="93">
        <v>-8495</v>
      </c>
      <c r="AG40" s="92">
        <f>取引基本表!BL37</f>
        <v>1721482</v>
      </c>
      <c r="AH40" s="102">
        <f t="shared" si="9"/>
        <v>0.70623799726049996</v>
      </c>
      <c r="AI40" s="105">
        <f t="shared" si="10"/>
        <v>0.52314226927728547</v>
      </c>
      <c r="AK40" s="195">
        <v>33</v>
      </c>
      <c r="AL40" s="37" t="s">
        <v>96</v>
      </c>
      <c r="AM40" s="92">
        <f>取引基本表!AR37</f>
        <v>389236</v>
      </c>
      <c r="AN40" s="102">
        <f t="shared" si="4"/>
        <v>3.428475595158087E-2</v>
      </c>
      <c r="AP40" s="195">
        <v>33</v>
      </c>
      <c r="AQ40" s="37" t="s">
        <v>96</v>
      </c>
      <c r="AR40" s="103">
        <f>取引基本表!AX37</f>
        <v>2056622</v>
      </c>
      <c r="AS40" s="104">
        <f>取引基本表!BB37</f>
        <v>98238</v>
      </c>
      <c r="AT40" s="104">
        <f>ABS(取引基本表!BJ37)</f>
        <v>433378</v>
      </c>
      <c r="AU40" s="103">
        <f t="shared" si="11"/>
        <v>-335140</v>
      </c>
      <c r="AV40" s="105">
        <f t="shared" si="12"/>
        <v>0.21072321505847938</v>
      </c>
      <c r="AW40" s="102">
        <f t="shared" si="13"/>
        <v>0.78927678494152065</v>
      </c>
    </row>
    <row r="41" spans="1:49">
      <c r="A41" s="195">
        <v>34</v>
      </c>
      <c r="B41" s="37" t="s">
        <v>97</v>
      </c>
      <c r="C41" s="105">
        <f t="shared" si="0"/>
        <v>0.99594790611943085</v>
      </c>
      <c r="D41" s="105">
        <f t="shared" si="1"/>
        <v>0.12149342216939719</v>
      </c>
      <c r="E41" s="105">
        <f t="shared" si="1"/>
        <v>0.11755967401821014</v>
      </c>
      <c r="F41" s="105">
        <f t="shared" si="2"/>
        <v>0.58132099287543681</v>
      </c>
      <c r="G41" s="105">
        <f t="shared" si="2"/>
        <v>0.50896339569449323</v>
      </c>
      <c r="H41" s="102">
        <f t="shared" si="3"/>
        <v>5.504775199299148E-2</v>
      </c>
      <c r="K41" s="195">
        <v>34</v>
      </c>
      <c r="L41" s="37" t="s">
        <v>97</v>
      </c>
      <c r="M41" s="92">
        <f>取引基本表!AX38</f>
        <v>3068537</v>
      </c>
      <c r="N41" s="93">
        <f>ABS(取引基本表!BJ38)</f>
        <v>12434</v>
      </c>
      <c r="O41" s="94">
        <f t="shared" si="5"/>
        <v>4.0520938805691442E-3</v>
      </c>
      <c r="P41" s="95">
        <f t="shared" si="6"/>
        <v>0.99594790611943085</v>
      </c>
      <c r="R41" s="195">
        <v>34</v>
      </c>
      <c r="S41" s="37" t="s">
        <v>97</v>
      </c>
      <c r="T41" s="96">
        <f>雇用表!C41</f>
        <v>374325</v>
      </c>
      <c r="U41" s="97">
        <f>雇用表!F41</f>
        <v>362205</v>
      </c>
      <c r="V41" s="96">
        <f>取引基本表!BL38</f>
        <v>3081031</v>
      </c>
      <c r="W41" s="98">
        <f t="shared" si="7"/>
        <v>0.12149342216939719</v>
      </c>
      <c r="X41" s="98">
        <f t="shared" si="8"/>
        <v>0.11755967401821014</v>
      </c>
      <c r="Z41" s="195">
        <v>34</v>
      </c>
      <c r="AA41" s="37" t="s">
        <v>97</v>
      </c>
      <c r="AB41" s="106">
        <v>1568132</v>
      </c>
      <c r="AC41" s="93">
        <v>45619</v>
      </c>
      <c r="AD41" s="93">
        <v>183331</v>
      </c>
      <c r="AE41" s="93">
        <v>34069</v>
      </c>
      <c r="AF41" s="93">
        <v>-40083</v>
      </c>
      <c r="AG41" s="92">
        <f>取引基本表!BL38</f>
        <v>3081031</v>
      </c>
      <c r="AH41" s="102">
        <f t="shared" si="9"/>
        <v>0.58132099287543681</v>
      </c>
      <c r="AI41" s="105">
        <f t="shared" si="10"/>
        <v>0.50896339569449323</v>
      </c>
      <c r="AK41" s="195">
        <v>34</v>
      </c>
      <c r="AL41" s="37" t="s">
        <v>97</v>
      </c>
      <c r="AM41" s="92">
        <f>取引基本表!AR38</f>
        <v>624959</v>
      </c>
      <c r="AN41" s="102">
        <f t="shared" si="4"/>
        <v>5.504775199299148E-2</v>
      </c>
      <c r="AP41" s="195">
        <v>34</v>
      </c>
      <c r="AQ41" s="37" t="s">
        <v>97</v>
      </c>
      <c r="AR41" s="103">
        <f>取引基本表!AX38</f>
        <v>3068537</v>
      </c>
      <c r="AS41" s="104">
        <f>取引基本表!BB38</f>
        <v>24928</v>
      </c>
      <c r="AT41" s="104">
        <f>ABS(取引基本表!BJ38)</f>
        <v>12434</v>
      </c>
      <c r="AU41" s="103">
        <f t="shared" si="11"/>
        <v>12494</v>
      </c>
      <c r="AV41" s="105">
        <f t="shared" si="12"/>
        <v>4.0520938805691442E-3</v>
      </c>
      <c r="AW41" s="102">
        <f t="shared" si="13"/>
        <v>0.99594790611943085</v>
      </c>
    </row>
    <row r="42" spans="1:49">
      <c r="A42" s="195">
        <v>35</v>
      </c>
      <c r="B42" s="37" t="s">
        <v>3</v>
      </c>
      <c r="C42" s="105">
        <f t="shared" si="0"/>
        <v>0.9655414908579466</v>
      </c>
      <c r="D42" s="105">
        <f t="shared" ref="D42:E47" si="14">W42</f>
        <v>0.12536880137580664</v>
      </c>
      <c r="E42" s="105">
        <f t="shared" si="14"/>
        <v>0.11770088827882173</v>
      </c>
      <c r="F42" s="105">
        <f t="shared" ref="F42:G46" si="15">AH42</f>
        <v>0.58706867988829459</v>
      </c>
      <c r="G42" s="105">
        <f t="shared" si="15"/>
        <v>0.53299358903562055</v>
      </c>
      <c r="H42" s="102">
        <f t="shared" si="3"/>
        <v>1.3420289237220641E-2</v>
      </c>
      <c r="K42" s="195">
        <v>35</v>
      </c>
      <c r="L42" s="37" t="s">
        <v>3</v>
      </c>
      <c r="M42" s="92">
        <f>取引基本表!AX39</f>
        <v>196236</v>
      </c>
      <c r="N42" s="93">
        <f>ABS(取引基本表!BJ39)</f>
        <v>6762</v>
      </c>
      <c r="O42" s="94">
        <f t="shared" si="5"/>
        <v>3.4458509142053444E-2</v>
      </c>
      <c r="P42" s="95">
        <f t="shared" si="6"/>
        <v>0.9655414908579466</v>
      </c>
      <c r="R42" s="195">
        <v>35</v>
      </c>
      <c r="S42" s="37" t="s">
        <v>3</v>
      </c>
      <c r="T42" s="96">
        <f>雇用表!C42</f>
        <v>23838</v>
      </c>
      <c r="U42" s="97">
        <f>雇用表!F42</f>
        <v>22380</v>
      </c>
      <c r="V42" s="96">
        <f>取引基本表!BL39</f>
        <v>190143</v>
      </c>
      <c r="W42" s="98">
        <f t="shared" si="7"/>
        <v>0.12536880137580664</v>
      </c>
      <c r="X42" s="98">
        <f t="shared" si="8"/>
        <v>0.11770088827882173</v>
      </c>
      <c r="Z42" s="195">
        <v>35</v>
      </c>
      <c r="AA42" s="37" t="s">
        <v>3</v>
      </c>
      <c r="AB42" s="106">
        <v>101345</v>
      </c>
      <c r="AC42" s="93">
        <v>-1491</v>
      </c>
      <c r="AD42" s="93">
        <v>8463</v>
      </c>
      <c r="AE42" s="93">
        <v>6216</v>
      </c>
      <c r="AF42" s="93">
        <v>-2906</v>
      </c>
      <c r="AG42" s="92">
        <f>取引基本表!BL39</f>
        <v>190143</v>
      </c>
      <c r="AH42" s="102">
        <f t="shared" ref="AH42:AH47" si="16">SUM(AB42:AF42)/AG42</f>
        <v>0.58706867988829459</v>
      </c>
      <c r="AI42" s="105">
        <f t="shared" si="10"/>
        <v>0.53299358903562055</v>
      </c>
      <c r="AK42" s="195">
        <v>35</v>
      </c>
      <c r="AL42" s="37" t="s">
        <v>3</v>
      </c>
      <c r="AM42" s="92">
        <f>取引基本表!AR39</f>
        <v>152361</v>
      </c>
      <c r="AN42" s="102">
        <f t="shared" si="4"/>
        <v>1.3420289237220641E-2</v>
      </c>
      <c r="AP42" s="195">
        <v>35</v>
      </c>
      <c r="AQ42" s="37" t="s">
        <v>3</v>
      </c>
      <c r="AR42" s="103">
        <f>取引基本表!AX39</f>
        <v>196236</v>
      </c>
      <c r="AS42" s="104">
        <f>取引基本表!BB39</f>
        <v>669</v>
      </c>
      <c r="AT42" s="104">
        <f>ABS(取引基本表!BJ39)</f>
        <v>6762</v>
      </c>
      <c r="AU42" s="103">
        <f t="shared" si="11"/>
        <v>-6093</v>
      </c>
      <c r="AV42" s="105">
        <f t="shared" si="12"/>
        <v>3.4458509142053444E-2</v>
      </c>
      <c r="AW42" s="102">
        <f t="shared" si="13"/>
        <v>0.9655414908579466</v>
      </c>
    </row>
    <row r="43" spans="1:49">
      <c r="A43" s="195">
        <v>36</v>
      </c>
      <c r="B43" s="37" t="s">
        <v>98</v>
      </c>
      <c r="C43" s="105">
        <f t="shared" si="0"/>
        <v>0.68354347123018677</v>
      </c>
      <c r="D43" s="105">
        <f t="shared" si="14"/>
        <v>0.13048156468325811</v>
      </c>
      <c r="E43" s="105">
        <f t="shared" si="14"/>
        <v>0.11291103502841897</v>
      </c>
      <c r="F43" s="105">
        <f t="shared" si="15"/>
        <v>0.62240825035949521</v>
      </c>
      <c r="G43" s="105">
        <f t="shared" si="15"/>
        <v>0.37257380440005849</v>
      </c>
      <c r="H43" s="102">
        <f t="shared" si="3"/>
        <v>1.4147055315786071E-2</v>
      </c>
      <c r="K43" s="195">
        <v>36</v>
      </c>
      <c r="L43" s="37" t="s">
        <v>98</v>
      </c>
      <c r="M43" s="92">
        <f>取引基本表!AX40</f>
        <v>2934343</v>
      </c>
      <c r="N43" s="93">
        <f>ABS(取引基本表!BJ40)</f>
        <v>928592</v>
      </c>
      <c r="O43" s="94">
        <f t="shared" si="5"/>
        <v>0.31645652876981323</v>
      </c>
      <c r="P43" s="95">
        <f t="shared" si="6"/>
        <v>0.68354347123018677</v>
      </c>
      <c r="R43" s="195">
        <v>36</v>
      </c>
      <c r="S43" s="37" t="s">
        <v>98</v>
      </c>
      <c r="T43" s="96">
        <f>雇用表!C43</f>
        <v>287281</v>
      </c>
      <c r="U43" s="97">
        <f>雇用表!F43</f>
        <v>248596</v>
      </c>
      <c r="V43" s="96">
        <f>取引基本表!BL40</f>
        <v>2201698</v>
      </c>
      <c r="W43" s="98">
        <f t="shared" si="7"/>
        <v>0.13048156468325811</v>
      </c>
      <c r="X43" s="98">
        <f t="shared" si="8"/>
        <v>0.11291103502841897</v>
      </c>
      <c r="Z43" s="195">
        <v>36</v>
      </c>
      <c r="AA43" s="37" t="s">
        <v>98</v>
      </c>
      <c r="AB43" s="106">
        <v>820295</v>
      </c>
      <c r="AC43" s="93">
        <v>161989</v>
      </c>
      <c r="AD43" s="93">
        <v>266174</v>
      </c>
      <c r="AE43" s="93">
        <v>121981</v>
      </c>
      <c r="AF43" s="93">
        <v>-84</v>
      </c>
      <c r="AG43" s="92">
        <f>取引基本表!BL40</f>
        <v>2201698</v>
      </c>
      <c r="AH43" s="102">
        <f t="shared" si="16"/>
        <v>0.62240825035949521</v>
      </c>
      <c r="AI43" s="105">
        <f t="shared" si="10"/>
        <v>0.37257380440005849</v>
      </c>
      <c r="AK43" s="195">
        <v>36</v>
      </c>
      <c r="AL43" s="37" t="s">
        <v>98</v>
      </c>
      <c r="AM43" s="92">
        <f>取引基本表!AR40</f>
        <v>160612</v>
      </c>
      <c r="AN43" s="102">
        <f t="shared" si="4"/>
        <v>1.4147055315786071E-2</v>
      </c>
      <c r="AP43" s="195">
        <v>36</v>
      </c>
      <c r="AQ43" s="37" t="s">
        <v>98</v>
      </c>
      <c r="AR43" s="103">
        <f>取引基本表!AX40</f>
        <v>2934343</v>
      </c>
      <c r="AS43" s="104">
        <f>取引基本表!BB40</f>
        <v>195947</v>
      </c>
      <c r="AT43" s="104">
        <f>ABS(取引基本表!BJ40)</f>
        <v>928592</v>
      </c>
      <c r="AU43" s="103">
        <f t="shared" si="11"/>
        <v>-732645</v>
      </c>
      <c r="AV43" s="105">
        <f t="shared" si="12"/>
        <v>0.31645652876981323</v>
      </c>
      <c r="AW43" s="102">
        <f t="shared" si="13"/>
        <v>0.68354347123018677</v>
      </c>
    </row>
    <row r="44" spans="1:49">
      <c r="A44" s="195">
        <v>37</v>
      </c>
      <c r="B44" s="37" t="s">
        <v>99</v>
      </c>
      <c r="C44" s="105">
        <f t="shared" si="0"/>
        <v>0.55987382763194615</v>
      </c>
      <c r="D44" s="105">
        <f t="shared" si="14"/>
        <v>0.19836337849438287</v>
      </c>
      <c r="E44" s="105">
        <f t="shared" si="14"/>
        <v>0.16230318686650563</v>
      </c>
      <c r="F44" s="105">
        <f t="shared" si="15"/>
        <v>0.5344179716450459</v>
      </c>
      <c r="G44" s="105">
        <f t="shared" si="15"/>
        <v>0.32381925449611038</v>
      </c>
      <c r="H44" s="102">
        <f t="shared" si="3"/>
        <v>0.11509284654657072</v>
      </c>
      <c r="K44" s="195">
        <v>37</v>
      </c>
      <c r="L44" s="37" t="s">
        <v>99</v>
      </c>
      <c r="M44" s="92">
        <f>取引基本表!AX41</f>
        <v>1619372</v>
      </c>
      <c r="N44" s="93">
        <f>ABS(取引基本表!BJ41)</f>
        <v>712728</v>
      </c>
      <c r="O44" s="94">
        <f t="shared" si="5"/>
        <v>0.44012617236805379</v>
      </c>
      <c r="P44" s="95">
        <f>1-O44</f>
        <v>0.55987382763194615</v>
      </c>
      <c r="R44" s="195">
        <v>37</v>
      </c>
      <c r="S44" s="37" t="s">
        <v>99</v>
      </c>
      <c r="T44" s="96">
        <f>雇用表!C44</f>
        <v>297626</v>
      </c>
      <c r="U44" s="97">
        <f>雇用表!F44</f>
        <v>243521</v>
      </c>
      <c r="V44" s="96">
        <f>取引基本表!BL41</f>
        <v>1500408</v>
      </c>
      <c r="W44" s="98">
        <f t="shared" si="7"/>
        <v>0.19836337849438287</v>
      </c>
      <c r="X44" s="98">
        <f t="shared" si="8"/>
        <v>0.16230318686650563</v>
      </c>
      <c r="Z44" s="195">
        <v>37</v>
      </c>
      <c r="AA44" s="37" t="s">
        <v>99</v>
      </c>
      <c r="AB44" s="106">
        <v>485861</v>
      </c>
      <c r="AC44" s="93">
        <v>43415</v>
      </c>
      <c r="AD44" s="93">
        <v>187806</v>
      </c>
      <c r="AE44" s="93">
        <v>84767</v>
      </c>
      <c r="AF44" s="93">
        <v>-4</v>
      </c>
      <c r="AG44" s="92">
        <f>取引基本表!BL41</f>
        <v>1500408</v>
      </c>
      <c r="AH44" s="102">
        <f t="shared" si="16"/>
        <v>0.5344179716450459</v>
      </c>
      <c r="AI44" s="105">
        <f t="shared" si="10"/>
        <v>0.32381925449611038</v>
      </c>
      <c r="AK44" s="195">
        <v>37</v>
      </c>
      <c r="AL44" s="37" t="s">
        <v>99</v>
      </c>
      <c r="AM44" s="92">
        <f>取引基本表!AR41</f>
        <v>1306653</v>
      </c>
      <c r="AN44" s="102">
        <f t="shared" si="4"/>
        <v>0.11509284654657072</v>
      </c>
      <c r="AP44" s="195">
        <v>37</v>
      </c>
      <c r="AQ44" s="37" t="s">
        <v>99</v>
      </c>
      <c r="AR44" s="103">
        <f>取引基本表!AX41</f>
        <v>1619372</v>
      </c>
      <c r="AS44" s="104">
        <f>取引基本表!BB41</f>
        <v>593764</v>
      </c>
      <c r="AT44" s="104">
        <f>ABS(取引基本表!BJ41)</f>
        <v>712728</v>
      </c>
      <c r="AU44" s="103">
        <f t="shared" si="11"/>
        <v>-118964</v>
      </c>
      <c r="AV44" s="105">
        <f t="shared" si="12"/>
        <v>0.44012617236805379</v>
      </c>
      <c r="AW44" s="102">
        <f t="shared" si="13"/>
        <v>0.55987382763194615</v>
      </c>
    </row>
    <row r="45" spans="1:49">
      <c r="A45" s="195">
        <v>38</v>
      </c>
      <c r="B45" s="37" t="s">
        <v>4</v>
      </c>
      <c r="C45" s="105">
        <f t="shared" si="0"/>
        <v>1</v>
      </c>
      <c r="D45" s="105">
        <f t="shared" si="14"/>
        <v>0</v>
      </c>
      <c r="E45" s="105">
        <f t="shared" si="14"/>
        <v>0</v>
      </c>
      <c r="F45" s="105">
        <f t="shared" si="15"/>
        <v>0</v>
      </c>
      <c r="G45" s="105">
        <f t="shared" si="15"/>
        <v>0</v>
      </c>
      <c r="H45" s="102">
        <f t="shared" si="3"/>
        <v>0</v>
      </c>
      <c r="K45" s="195">
        <v>38</v>
      </c>
      <c r="L45" s="37" t="s">
        <v>4</v>
      </c>
      <c r="M45" s="92">
        <f>取引基本表!AX42</f>
        <v>54569</v>
      </c>
      <c r="N45" s="93">
        <f>ABS(取引基本表!BJ42)</f>
        <v>0</v>
      </c>
      <c r="O45" s="94">
        <f t="shared" si="5"/>
        <v>0</v>
      </c>
      <c r="P45" s="95">
        <f>1-O45</f>
        <v>1</v>
      </c>
      <c r="R45" s="195">
        <v>38</v>
      </c>
      <c r="S45" s="37" t="s">
        <v>4</v>
      </c>
      <c r="T45" s="96">
        <f>雇用表!C45</f>
        <v>0</v>
      </c>
      <c r="U45" s="97">
        <f>雇用表!F45</f>
        <v>0</v>
      </c>
      <c r="V45" s="96">
        <f>取引基本表!BL42</f>
        <v>54569</v>
      </c>
      <c r="W45" s="98">
        <f t="shared" si="7"/>
        <v>0</v>
      </c>
      <c r="X45" s="98">
        <f t="shared" si="8"/>
        <v>0</v>
      </c>
      <c r="Z45" s="195">
        <v>38</v>
      </c>
      <c r="AA45" s="37" t="s">
        <v>4</v>
      </c>
      <c r="AB45" s="106">
        <v>0</v>
      </c>
      <c r="AC45" s="93">
        <v>0</v>
      </c>
      <c r="AD45" s="93">
        <v>0</v>
      </c>
      <c r="AE45" s="93">
        <v>0</v>
      </c>
      <c r="AF45" s="93">
        <v>0</v>
      </c>
      <c r="AG45" s="92">
        <f>取引基本表!BL42</f>
        <v>54569</v>
      </c>
      <c r="AH45" s="102">
        <f>SUM(AB45:AF45)/AG45</f>
        <v>0</v>
      </c>
      <c r="AI45" s="105">
        <f>AB45/AG45</f>
        <v>0</v>
      </c>
      <c r="AK45" s="195">
        <v>38</v>
      </c>
      <c r="AL45" s="37" t="s">
        <v>4</v>
      </c>
      <c r="AM45" s="92">
        <f>取引基本表!AR42</f>
        <v>0</v>
      </c>
      <c r="AN45" s="102">
        <f t="shared" si="4"/>
        <v>0</v>
      </c>
      <c r="AP45" s="195">
        <v>38</v>
      </c>
      <c r="AQ45" s="37" t="s">
        <v>4</v>
      </c>
      <c r="AR45" s="103">
        <f>取引基本表!AX42</f>
        <v>54569</v>
      </c>
      <c r="AS45" s="104">
        <f>取引基本表!BB42</f>
        <v>0</v>
      </c>
      <c r="AT45" s="104">
        <f>ABS(取引基本表!BJ42)</f>
        <v>0</v>
      </c>
      <c r="AU45" s="103">
        <f t="shared" si="11"/>
        <v>0</v>
      </c>
      <c r="AV45" s="105">
        <f t="shared" si="12"/>
        <v>0</v>
      </c>
      <c r="AW45" s="102">
        <f t="shared" si="13"/>
        <v>1</v>
      </c>
    </row>
    <row r="46" spans="1:49">
      <c r="A46" s="195">
        <v>39</v>
      </c>
      <c r="B46" s="37" t="s">
        <v>5</v>
      </c>
      <c r="C46" s="105">
        <f t="shared" si="0"/>
        <v>0.63561708735819755</v>
      </c>
      <c r="D46" s="105">
        <f t="shared" si="14"/>
        <v>3.6867524451068895E-3</v>
      </c>
      <c r="E46" s="105">
        <f t="shared" si="14"/>
        <v>3.6024838177901608E-3</v>
      </c>
      <c r="F46" s="105">
        <f t="shared" si="15"/>
        <v>0.64740426293918441</v>
      </c>
      <c r="G46" s="105">
        <f t="shared" si="15"/>
        <v>7.4261727822867345E-3</v>
      </c>
      <c r="H46" s="102">
        <f t="shared" si="3"/>
        <v>7.1346566917706757E-6</v>
      </c>
      <c r="K46" s="195">
        <v>39</v>
      </c>
      <c r="L46" s="37" t="s">
        <v>5</v>
      </c>
      <c r="M46" s="92">
        <f>取引基本表!AX43</f>
        <v>189965</v>
      </c>
      <c r="N46" s="93">
        <f>ABS(取引基本表!BJ43)</f>
        <v>69220</v>
      </c>
      <c r="O46" s="94">
        <f t="shared" si="5"/>
        <v>0.36438291264180245</v>
      </c>
      <c r="P46" s="95">
        <f>1-O46</f>
        <v>0.63561708735819755</v>
      </c>
      <c r="R46" s="195">
        <v>39</v>
      </c>
      <c r="S46" s="37" t="s">
        <v>5</v>
      </c>
      <c r="T46" s="96">
        <f>雇用表!C46</f>
        <v>700</v>
      </c>
      <c r="U46" s="97">
        <f>雇用表!F46</f>
        <v>684</v>
      </c>
      <c r="V46" s="96">
        <f>取引基本表!BL43</f>
        <v>189869</v>
      </c>
      <c r="W46" s="98">
        <f t="shared" si="7"/>
        <v>3.6867524451068895E-3</v>
      </c>
      <c r="X46" s="98">
        <f t="shared" si="8"/>
        <v>3.6024838177901608E-3</v>
      </c>
      <c r="Z46" s="195">
        <v>39</v>
      </c>
      <c r="AA46" s="37" t="s">
        <v>5</v>
      </c>
      <c r="AB46" s="106">
        <v>1410</v>
      </c>
      <c r="AC46" s="93">
        <v>109156</v>
      </c>
      <c r="AD46" s="93">
        <v>6675</v>
      </c>
      <c r="AE46" s="93">
        <v>6243</v>
      </c>
      <c r="AF46" s="93">
        <v>-562</v>
      </c>
      <c r="AG46" s="92">
        <f>取引基本表!BL43</f>
        <v>189869</v>
      </c>
      <c r="AH46" s="102">
        <f t="shared" si="16"/>
        <v>0.64740426293918441</v>
      </c>
      <c r="AI46" s="105">
        <f t="shared" si="10"/>
        <v>7.4261727822867345E-3</v>
      </c>
      <c r="AK46" s="195">
        <v>39</v>
      </c>
      <c r="AL46" s="37" t="s">
        <v>5</v>
      </c>
      <c r="AM46" s="92">
        <f>取引基本表!AR43</f>
        <v>81</v>
      </c>
      <c r="AN46" s="102">
        <f t="shared" si="4"/>
        <v>7.1346566917706757E-6</v>
      </c>
      <c r="AP46" s="195">
        <v>39</v>
      </c>
      <c r="AQ46" s="37" t="s">
        <v>5</v>
      </c>
      <c r="AR46" s="103">
        <f>取引基本表!AX43</f>
        <v>189965</v>
      </c>
      <c r="AS46" s="104">
        <f>取引基本表!BB43</f>
        <v>69124</v>
      </c>
      <c r="AT46" s="104">
        <f>ABS(取引基本表!BJ43)</f>
        <v>69220</v>
      </c>
      <c r="AU46" s="103">
        <f t="shared" si="11"/>
        <v>-96</v>
      </c>
      <c r="AV46" s="105">
        <f t="shared" si="12"/>
        <v>0.36438291264180245</v>
      </c>
      <c r="AW46" s="102">
        <f t="shared" si="13"/>
        <v>0.63561708735819755</v>
      </c>
    </row>
    <row r="47" spans="1:49">
      <c r="A47" s="197">
        <v>40</v>
      </c>
      <c r="B47" s="107" t="s">
        <v>6</v>
      </c>
      <c r="C47" s="108">
        <f t="shared" si="0"/>
        <v>0.59941121331825653</v>
      </c>
      <c r="D47" s="108">
        <f t="shared" si="14"/>
        <v>6.7043132898265148E-2</v>
      </c>
      <c r="E47" s="108">
        <f t="shared" si="14"/>
        <v>6.0489972943054145E-2</v>
      </c>
      <c r="F47" s="108">
        <f>AH47</f>
        <v>0.52032812004185636</v>
      </c>
      <c r="G47" s="108">
        <f>AI47</f>
        <v>0.26745444124294698</v>
      </c>
      <c r="H47" s="109">
        <f t="shared" si="3"/>
        <v>1</v>
      </c>
      <c r="K47" s="197">
        <v>40</v>
      </c>
      <c r="L47" s="107" t="s">
        <v>6</v>
      </c>
      <c r="M47" s="110">
        <f>取引基本表!AX44</f>
        <v>39823591</v>
      </c>
      <c r="N47" s="111">
        <f>ABS(取引基本表!BJ44)</f>
        <v>15952884</v>
      </c>
      <c r="O47" s="112">
        <f t="shared" si="5"/>
        <v>0.40058878668174347</v>
      </c>
      <c r="P47" s="113">
        <f>1-O47</f>
        <v>0.59941121331825653</v>
      </c>
      <c r="R47" s="197">
        <v>40</v>
      </c>
      <c r="S47" s="107" t="s">
        <v>6</v>
      </c>
      <c r="T47" s="114">
        <f>SUM(T8:T46)</f>
        <v>2633586</v>
      </c>
      <c r="U47" s="114">
        <f>SUM(U8:U46)</f>
        <v>2376165</v>
      </c>
      <c r="V47" s="114">
        <f>SUM(V8:V46)</f>
        <v>39281965</v>
      </c>
      <c r="W47" s="115">
        <f t="shared" si="7"/>
        <v>6.7043132898265148E-2</v>
      </c>
      <c r="X47" s="115">
        <f t="shared" si="8"/>
        <v>6.0489972943054145E-2</v>
      </c>
      <c r="Z47" s="197">
        <v>40</v>
      </c>
      <c r="AA47" s="107" t="s">
        <v>6</v>
      </c>
      <c r="AB47" s="116">
        <f t="shared" ref="AB47:AG47" si="17">SUM(AB8:AB46)</f>
        <v>10506136</v>
      </c>
      <c r="AC47" s="111">
        <f t="shared" si="17"/>
        <v>3429452</v>
      </c>
      <c r="AD47" s="111">
        <f t="shared" si="17"/>
        <v>5439981</v>
      </c>
      <c r="AE47" s="111">
        <f t="shared" si="17"/>
        <v>1168759</v>
      </c>
      <c r="AF47" s="111">
        <f t="shared" si="17"/>
        <v>-104817</v>
      </c>
      <c r="AG47" s="110">
        <f t="shared" si="17"/>
        <v>39281965</v>
      </c>
      <c r="AH47" s="109">
        <f t="shared" si="16"/>
        <v>0.52032812004185636</v>
      </c>
      <c r="AI47" s="108">
        <f t="shared" si="10"/>
        <v>0.26745444124294698</v>
      </c>
      <c r="AK47" s="197">
        <v>40</v>
      </c>
      <c r="AL47" s="107" t="s">
        <v>6</v>
      </c>
      <c r="AM47" s="110">
        <f>取引基本表!AR44</f>
        <v>11353034</v>
      </c>
      <c r="AN47" s="109">
        <f t="shared" si="4"/>
        <v>1</v>
      </c>
      <c r="AP47" s="197">
        <v>40</v>
      </c>
      <c r="AQ47" s="107" t="s">
        <v>6</v>
      </c>
      <c r="AR47" s="117">
        <f>SUM(AR8:AR46)</f>
        <v>39823591</v>
      </c>
      <c r="AS47" s="118">
        <f t="shared" ref="AS47:AT47" si="18">SUM(AS8:AS46)</f>
        <v>15411258</v>
      </c>
      <c r="AT47" s="119">
        <f t="shared" si="18"/>
        <v>15952884</v>
      </c>
      <c r="AU47" s="117">
        <f t="shared" si="11"/>
        <v>-541626</v>
      </c>
      <c r="AV47" s="108">
        <f t="shared" ref="AV47" si="19">AT47/AR47</f>
        <v>0.40058878668174347</v>
      </c>
      <c r="AW47" s="109">
        <f t="shared" si="13"/>
        <v>0.59941121331825653</v>
      </c>
    </row>
    <row r="48" spans="1:49">
      <c r="A48" s="53" t="s">
        <v>188</v>
      </c>
      <c r="K48" s="53" t="s">
        <v>188</v>
      </c>
      <c r="R48" s="53" t="s">
        <v>188</v>
      </c>
      <c r="Z48" s="53" t="s">
        <v>188</v>
      </c>
      <c r="AK48" s="53" t="s">
        <v>188</v>
      </c>
      <c r="AP48" s="53" t="s">
        <v>188</v>
      </c>
      <c r="AU48" s="120"/>
      <c r="AV48" s="121"/>
      <c r="AW48" s="121"/>
    </row>
    <row r="49" spans="43:49">
      <c r="AQ49" s="53" t="s">
        <v>186</v>
      </c>
      <c r="AR49" s="96">
        <f>SUM(AR12:AR29)+AR45</f>
        <v>12052041</v>
      </c>
      <c r="AS49" s="96">
        <f>SUM(AS12:AS29)+AS45</f>
        <v>10612490</v>
      </c>
      <c r="AT49" s="96">
        <f>SUM(AT12:AT29)+AT45</f>
        <v>8417699</v>
      </c>
      <c r="AU49" s="96">
        <f>SUM(AU12:AU29)+AU45</f>
        <v>2194791</v>
      </c>
      <c r="AV49" s="122">
        <f>AT49/AR49</f>
        <v>0.69844593127421317</v>
      </c>
      <c r="AW49" s="122">
        <f>1-AV49</f>
        <v>0.30155406872578683</v>
      </c>
    </row>
    <row r="50" spans="43:49">
      <c r="AQ50" s="53" t="s">
        <v>187</v>
      </c>
      <c r="AR50" s="96">
        <f>SUM(AR8:AR11)+SUM(AR30:AR44)+AR46</f>
        <v>27771550</v>
      </c>
      <c r="AS50" s="96">
        <f>SUM(AS8:AS11)+SUM(AS30:AS44)+AS46</f>
        <v>4798768</v>
      </c>
      <c r="AT50" s="96">
        <f>SUM(AT8:AT11)+SUM(AT30:AT44)+AT46</f>
        <v>7535185</v>
      </c>
      <c r="AU50" s="96">
        <f>SUM(AU8:AU11)+SUM(AU30:AU44)+AU46</f>
        <v>-2736417</v>
      </c>
      <c r="AV50" s="122">
        <f>AT50/AR50</f>
        <v>0.27132749162362202</v>
      </c>
      <c r="AW50" s="122">
        <f>1-AV50</f>
        <v>0.72867250837637798</v>
      </c>
    </row>
    <row r="51" spans="43:49">
      <c r="AR51" s="96"/>
      <c r="AS51" s="96"/>
      <c r="AT51" s="96"/>
      <c r="AU51" s="96"/>
    </row>
    <row r="52" spans="43:49">
      <c r="AR52" s="96" t="s">
        <v>109</v>
      </c>
    </row>
  </sheetData>
  <mergeCells count="2">
    <mergeCell ref="W5:X5"/>
    <mergeCell ref="T5:U5"/>
  </mergeCells>
  <phoneticPr fontId="3"/>
  <pageMargins left="0.78740157480314965" right="0.59055118110236227" top="0.98425196850393704" bottom="0.98425196850393704" header="0.51181102362204722" footer="0.51181102362204722"/>
  <pageSetup paperSize="9" orientation="landscape"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4EAD-BA71-4CFA-BBA3-0EFDA7D51742}">
  <dimension ref="A1:BL53"/>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73" customWidth="1"/>
    <col min="2" max="2" width="21.58203125" style="73" customWidth="1"/>
    <col min="3" max="64" width="10.58203125" style="73" customWidth="1"/>
    <col min="65" max="16384" width="8.6640625" style="73"/>
  </cols>
  <sheetData>
    <row r="1" spans="1:64">
      <c r="A1" s="73" t="s">
        <v>0</v>
      </c>
    </row>
    <row r="2" spans="1:64">
      <c r="A2" s="73" t="s">
        <v>101</v>
      </c>
    </row>
    <row r="3" spans="1:64">
      <c r="A3" s="123"/>
      <c r="B3" s="124"/>
      <c r="C3" s="123">
        <v>1</v>
      </c>
      <c r="D3" s="124">
        <v>2</v>
      </c>
      <c r="E3" s="124">
        <v>3</v>
      </c>
      <c r="F3" s="124">
        <v>4</v>
      </c>
      <c r="G3" s="124">
        <v>5</v>
      </c>
      <c r="H3" s="124">
        <v>6</v>
      </c>
      <c r="I3" s="124">
        <v>7</v>
      </c>
      <c r="J3" s="124">
        <v>8</v>
      </c>
      <c r="K3" s="124">
        <v>9</v>
      </c>
      <c r="L3" s="124">
        <v>10</v>
      </c>
      <c r="M3" s="124">
        <v>11</v>
      </c>
      <c r="N3" s="124">
        <v>12</v>
      </c>
      <c r="O3" s="124">
        <v>13</v>
      </c>
      <c r="P3" s="124">
        <v>14</v>
      </c>
      <c r="Q3" s="124">
        <v>15</v>
      </c>
      <c r="R3" s="124">
        <v>16</v>
      </c>
      <c r="S3" s="124">
        <v>17</v>
      </c>
      <c r="T3" s="124">
        <v>18</v>
      </c>
      <c r="U3" s="124">
        <v>19</v>
      </c>
      <c r="V3" s="124">
        <v>20</v>
      </c>
      <c r="W3" s="124">
        <v>21</v>
      </c>
      <c r="X3" s="124">
        <v>22</v>
      </c>
      <c r="Y3" s="124">
        <v>23</v>
      </c>
      <c r="Z3" s="124">
        <v>24</v>
      </c>
      <c r="AA3" s="124">
        <v>25</v>
      </c>
      <c r="AB3" s="124">
        <v>26</v>
      </c>
      <c r="AC3" s="124">
        <v>27</v>
      </c>
      <c r="AD3" s="124">
        <v>28</v>
      </c>
      <c r="AE3" s="124">
        <v>29</v>
      </c>
      <c r="AF3" s="124">
        <v>30</v>
      </c>
      <c r="AG3" s="124">
        <v>31</v>
      </c>
      <c r="AH3" s="124">
        <v>32</v>
      </c>
      <c r="AI3" s="124">
        <v>33</v>
      </c>
      <c r="AJ3" s="124">
        <v>34</v>
      </c>
      <c r="AK3" s="124">
        <v>35</v>
      </c>
      <c r="AL3" s="124">
        <v>36</v>
      </c>
      <c r="AM3" s="124">
        <v>37</v>
      </c>
      <c r="AN3" s="124">
        <v>38</v>
      </c>
      <c r="AO3" s="124">
        <v>39</v>
      </c>
      <c r="AP3" s="135">
        <v>40</v>
      </c>
      <c r="AQ3" s="124">
        <v>41</v>
      </c>
      <c r="AR3" s="124">
        <v>42</v>
      </c>
      <c r="AS3" s="124">
        <v>43</v>
      </c>
      <c r="AT3" s="124">
        <v>44</v>
      </c>
      <c r="AU3" s="124">
        <v>45</v>
      </c>
      <c r="AV3" s="124">
        <v>46</v>
      </c>
      <c r="AW3" s="135">
        <v>47</v>
      </c>
      <c r="AX3" s="135">
        <v>48</v>
      </c>
      <c r="AY3" s="135">
        <v>49</v>
      </c>
      <c r="AZ3" s="135">
        <v>50</v>
      </c>
      <c r="BA3" s="135">
        <v>51</v>
      </c>
      <c r="BB3" s="135">
        <v>52</v>
      </c>
      <c r="BC3" s="135">
        <v>53</v>
      </c>
      <c r="BD3" s="135">
        <v>54</v>
      </c>
      <c r="BE3" s="124">
        <v>55</v>
      </c>
      <c r="BF3" s="124">
        <v>56</v>
      </c>
      <c r="BG3" s="124">
        <v>57</v>
      </c>
      <c r="BH3" s="135">
        <v>58</v>
      </c>
      <c r="BI3" s="135">
        <v>59</v>
      </c>
      <c r="BJ3" s="135">
        <v>60</v>
      </c>
      <c r="BK3" s="135">
        <v>61</v>
      </c>
      <c r="BL3" s="135">
        <v>62</v>
      </c>
    </row>
    <row r="4" spans="1:64" ht="48" customHeight="1">
      <c r="A4" s="127"/>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6</v>
      </c>
      <c r="AQ4" s="12" t="s">
        <v>7</v>
      </c>
      <c r="AR4" s="1" t="s">
        <v>68</v>
      </c>
      <c r="AS4" s="1" t="s">
        <v>8</v>
      </c>
      <c r="AT4" s="1" t="s">
        <v>9</v>
      </c>
      <c r="AU4" s="1" t="s">
        <v>10</v>
      </c>
      <c r="AV4" s="1" t="s">
        <v>11</v>
      </c>
      <c r="AW4" s="2" t="s">
        <v>12</v>
      </c>
      <c r="AX4" s="2" t="s">
        <v>13</v>
      </c>
      <c r="AY4" s="2" t="s">
        <v>14</v>
      </c>
      <c r="AZ4" s="2" t="s">
        <v>15</v>
      </c>
      <c r="BA4" s="2" t="s">
        <v>16</v>
      </c>
      <c r="BB4" s="2" t="s">
        <v>17</v>
      </c>
      <c r="BC4" s="2" t="s">
        <v>18</v>
      </c>
      <c r="BD4" s="2" t="s">
        <v>19</v>
      </c>
      <c r="BE4" s="1" t="s">
        <v>20</v>
      </c>
      <c r="BF4" s="1" t="s">
        <v>21</v>
      </c>
      <c r="BG4" s="1" t="s">
        <v>22</v>
      </c>
      <c r="BH4" s="2" t="s">
        <v>23</v>
      </c>
      <c r="BI4" s="2" t="s">
        <v>24</v>
      </c>
      <c r="BJ4" s="2" t="s">
        <v>25</v>
      </c>
      <c r="BK4" s="1" t="s">
        <v>26</v>
      </c>
      <c r="BL4" s="2" t="s">
        <v>27</v>
      </c>
    </row>
    <row r="5" spans="1:64">
      <c r="A5" s="125">
        <v>1</v>
      </c>
      <c r="B5" s="3" t="s">
        <v>73</v>
      </c>
      <c r="C5" s="154">
        <v>24191</v>
      </c>
      <c r="D5" s="154">
        <v>6</v>
      </c>
      <c r="E5" s="154">
        <v>0</v>
      </c>
      <c r="F5" s="154">
        <v>0</v>
      </c>
      <c r="G5" s="154">
        <v>302240</v>
      </c>
      <c r="H5" s="154">
        <v>907</v>
      </c>
      <c r="I5" s="154">
        <v>481</v>
      </c>
      <c r="J5" s="154">
        <v>1910</v>
      </c>
      <c r="K5" s="154">
        <v>0</v>
      </c>
      <c r="L5" s="154">
        <v>2637</v>
      </c>
      <c r="M5" s="154">
        <v>14</v>
      </c>
      <c r="N5" s="154">
        <v>0</v>
      </c>
      <c r="O5" s="154">
        <v>0</v>
      </c>
      <c r="P5" s="154">
        <v>0</v>
      </c>
      <c r="Q5" s="154">
        <v>0</v>
      </c>
      <c r="R5" s="154">
        <v>0</v>
      </c>
      <c r="S5" s="154">
        <v>0</v>
      </c>
      <c r="T5" s="154">
        <v>0</v>
      </c>
      <c r="U5" s="154">
        <v>0</v>
      </c>
      <c r="V5" s="154">
        <v>0</v>
      </c>
      <c r="W5" s="154">
        <v>0</v>
      </c>
      <c r="X5" s="154">
        <v>1507</v>
      </c>
      <c r="Y5" s="154">
        <v>1989</v>
      </c>
      <c r="Z5" s="154">
        <v>0</v>
      </c>
      <c r="AA5" s="154">
        <v>0</v>
      </c>
      <c r="AB5" s="154">
        <v>0</v>
      </c>
      <c r="AC5" s="154">
        <v>447</v>
      </c>
      <c r="AD5" s="154">
        <v>0</v>
      </c>
      <c r="AE5" s="154">
        <v>16</v>
      </c>
      <c r="AF5" s="154">
        <v>46</v>
      </c>
      <c r="AG5" s="154">
        <v>0</v>
      </c>
      <c r="AH5" s="154">
        <v>24</v>
      </c>
      <c r="AI5" s="154">
        <v>2050</v>
      </c>
      <c r="AJ5" s="154">
        <v>4717</v>
      </c>
      <c r="AK5" s="154">
        <v>436</v>
      </c>
      <c r="AL5" s="154">
        <v>21</v>
      </c>
      <c r="AM5" s="154">
        <v>17571</v>
      </c>
      <c r="AN5" s="154">
        <v>0</v>
      </c>
      <c r="AO5" s="154">
        <v>0</v>
      </c>
      <c r="AP5" s="131">
        <v>361210</v>
      </c>
      <c r="AQ5" s="155">
        <v>1823</v>
      </c>
      <c r="AR5" s="129">
        <v>128280</v>
      </c>
      <c r="AS5" s="129">
        <v>0</v>
      </c>
      <c r="AT5" s="129">
        <v>0</v>
      </c>
      <c r="AU5" s="129">
        <v>7472</v>
      </c>
      <c r="AV5" s="129">
        <v>872</v>
      </c>
      <c r="AW5" s="131">
        <v>138447</v>
      </c>
      <c r="AX5" s="131">
        <v>499657</v>
      </c>
      <c r="AY5" s="131">
        <v>501</v>
      </c>
      <c r="AZ5" s="131">
        <v>501</v>
      </c>
      <c r="BA5" s="131">
        <v>75477</v>
      </c>
      <c r="BB5" s="131">
        <v>75978</v>
      </c>
      <c r="BC5" s="131">
        <v>214425</v>
      </c>
      <c r="BD5" s="131">
        <v>575635</v>
      </c>
      <c r="BE5" s="129">
        <v>-113689</v>
      </c>
      <c r="BF5" s="129">
        <v>-1240</v>
      </c>
      <c r="BG5" s="129">
        <v>-9416</v>
      </c>
      <c r="BH5" s="131">
        <v>-124345</v>
      </c>
      <c r="BI5" s="131">
        <v>-288705</v>
      </c>
      <c r="BJ5" s="131">
        <v>-413050</v>
      </c>
      <c r="BK5" s="131">
        <v>-198625</v>
      </c>
      <c r="BL5" s="156">
        <v>162585</v>
      </c>
    </row>
    <row r="6" spans="1:64">
      <c r="A6" s="125">
        <v>2</v>
      </c>
      <c r="B6" s="3" t="s">
        <v>74</v>
      </c>
      <c r="C6" s="154">
        <v>82</v>
      </c>
      <c r="D6" s="154">
        <v>1797</v>
      </c>
      <c r="E6" s="154">
        <v>19</v>
      </c>
      <c r="F6" s="154">
        <v>0</v>
      </c>
      <c r="G6" s="154">
        <v>1058</v>
      </c>
      <c r="H6" s="154">
        <v>1</v>
      </c>
      <c r="I6" s="154">
        <v>6995</v>
      </c>
      <c r="J6" s="154">
        <v>502</v>
      </c>
      <c r="K6" s="154">
        <v>0</v>
      </c>
      <c r="L6" s="154">
        <v>0</v>
      </c>
      <c r="M6" s="154">
        <v>0</v>
      </c>
      <c r="N6" s="154">
        <v>0</v>
      </c>
      <c r="O6" s="154">
        <v>0</v>
      </c>
      <c r="P6" s="154">
        <v>0</v>
      </c>
      <c r="Q6" s="154">
        <v>0</v>
      </c>
      <c r="R6" s="154">
        <v>0</v>
      </c>
      <c r="S6" s="154">
        <v>0</v>
      </c>
      <c r="T6" s="154">
        <v>0</v>
      </c>
      <c r="U6" s="154">
        <v>0</v>
      </c>
      <c r="V6" s="154">
        <v>0</v>
      </c>
      <c r="W6" s="154">
        <v>1</v>
      </c>
      <c r="X6" s="154">
        <v>142</v>
      </c>
      <c r="Y6" s="154">
        <v>54</v>
      </c>
      <c r="Z6" s="154">
        <v>0</v>
      </c>
      <c r="AA6" s="154">
        <v>0</v>
      </c>
      <c r="AB6" s="154">
        <v>0</v>
      </c>
      <c r="AC6" s="154">
        <v>0</v>
      </c>
      <c r="AD6" s="154">
        <v>0</v>
      </c>
      <c r="AE6" s="154">
        <v>0</v>
      </c>
      <c r="AF6" s="154">
        <v>0</v>
      </c>
      <c r="AG6" s="154">
        <v>0</v>
      </c>
      <c r="AH6" s="154">
        <v>4</v>
      </c>
      <c r="AI6" s="154">
        <v>78</v>
      </c>
      <c r="AJ6" s="154">
        <v>133</v>
      </c>
      <c r="AK6" s="154">
        <v>0</v>
      </c>
      <c r="AL6" s="154">
        <v>0</v>
      </c>
      <c r="AM6" s="154">
        <v>1716</v>
      </c>
      <c r="AN6" s="154">
        <v>0</v>
      </c>
      <c r="AO6" s="154">
        <v>0</v>
      </c>
      <c r="AP6" s="130">
        <v>12582</v>
      </c>
      <c r="AQ6" s="155">
        <v>113</v>
      </c>
      <c r="AR6" s="129">
        <v>5780</v>
      </c>
      <c r="AS6" s="129">
        <v>0</v>
      </c>
      <c r="AT6" s="129">
        <v>0</v>
      </c>
      <c r="AU6" s="129">
        <v>0</v>
      </c>
      <c r="AV6" s="129">
        <v>2927</v>
      </c>
      <c r="AW6" s="130">
        <v>8820</v>
      </c>
      <c r="AX6" s="130">
        <v>21402</v>
      </c>
      <c r="AY6" s="130">
        <v>209</v>
      </c>
      <c r="AZ6" s="130">
        <v>209</v>
      </c>
      <c r="BA6" s="130">
        <v>888</v>
      </c>
      <c r="BB6" s="130">
        <v>1097</v>
      </c>
      <c r="BC6" s="130">
        <v>9917</v>
      </c>
      <c r="BD6" s="130">
        <v>22499</v>
      </c>
      <c r="BE6" s="129">
        <v>-2417</v>
      </c>
      <c r="BF6" s="129">
        <v>-36</v>
      </c>
      <c r="BG6" s="129">
        <v>-224</v>
      </c>
      <c r="BH6" s="130">
        <v>-2677</v>
      </c>
      <c r="BI6" s="130">
        <v>-10303</v>
      </c>
      <c r="BJ6" s="130">
        <v>-12980</v>
      </c>
      <c r="BK6" s="130">
        <v>-3063</v>
      </c>
      <c r="BL6" s="156">
        <v>9519</v>
      </c>
    </row>
    <row r="7" spans="1:64">
      <c r="A7" s="125">
        <v>3</v>
      </c>
      <c r="B7" s="3" t="s">
        <v>75</v>
      </c>
      <c r="C7" s="154">
        <v>0</v>
      </c>
      <c r="D7" s="154">
        <v>0</v>
      </c>
      <c r="E7" s="154">
        <v>2716</v>
      </c>
      <c r="F7" s="154">
        <v>0</v>
      </c>
      <c r="G7" s="154">
        <v>22608</v>
      </c>
      <c r="H7" s="154">
        <v>0</v>
      </c>
      <c r="I7" s="154">
        <v>0</v>
      </c>
      <c r="J7" s="154">
        <v>82</v>
      </c>
      <c r="K7" s="154">
        <v>0</v>
      </c>
      <c r="L7" s="154">
        <v>0</v>
      </c>
      <c r="M7" s="154">
        <v>0</v>
      </c>
      <c r="N7" s="154">
        <v>0</v>
      </c>
      <c r="O7" s="154">
        <v>0</v>
      </c>
      <c r="P7" s="154">
        <v>0</v>
      </c>
      <c r="Q7" s="154">
        <v>0</v>
      </c>
      <c r="R7" s="154">
        <v>0</v>
      </c>
      <c r="S7" s="154">
        <v>0</v>
      </c>
      <c r="T7" s="154">
        <v>0</v>
      </c>
      <c r="U7" s="154">
        <v>0</v>
      </c>
      <c r="V7" s="154">
        <v>0</v>
      </c>
      <c r="W7" s="154">
        <v>0</v>
      </c>
      <c r="X7" s="154">
        <v>793</v>
      </c>
      <c r="Y7" s="154">
        <v>0</v>
      </c>
      <c r="Z7" s="154">
        <v>0</v>
      </c>
      <c r="AA7" s="154">
        <v>0</v>
      </c>
      <c r="AB7" s="154">
        <v>0</v>
      </c>
      <c r="AC7" s="154">
        <v>0</v>
      </c>
      <c r="AD7" s="154">
        <v>0</v>
      </c>
      <c r="AE7" s="154">
        <v>0</v>
      </c>
      <c r="AF7" s="154">
        <v>5</v>
      </c>
      <c r="AG7" s="154">
        <v>0</v>
      </c>
      <c r="AH7" s="154">
        <v>7</v>
      </c>
      <c r="AI7" s="154">
        <v>150</v>
      </c>
      <c r="AJ7" s="154">
        <v>886</v>
      </c>
      <c r="AK7" s="154">
        <v>0</v>
      </c>
      <c r="AL7" s="154">
        <v>0</v>
      </c>
      <c r="AM7" s="154">
        <v>5556</v>
      </c>
      <c r="AN7" s="154">
        <v>0</v>
      </c>
      <c r="AO7" s="154">
        <v>0</v>
      </c>
      <c r="AP7" s="130">
        <v>32803</v>
      </c>
      <c r="AQ7" s="155">
        <v>471</v>
      </c>
      <c r="AR7" s="129">
        <v>13179</v>
      </c>
      <c r="AS7" s="129">
        <v>0</v>
      </c>
      <c r="AT7" s="129">
        <v>0</v>
      </c>
      <c r="AU7" s="129">
        <v>0</v>
      </c>
      <c r="AV7" s="129">
        <v>787</v>
      </c>
      <c r="AW7" s="130">
        <v>14437</v>
      </c>
      <c r="AX7" s="130">
        <v>47240</v>
      </c>
      <c r="AY7" s="130">
        <v>1426</v>
      </c>
      <c r="AZ7" s="130">
        <v>1426</v>
      </c>
      <c r="BA7" s="130">
        <v>43511</v>
      </c>
      <c r="BB7" s="130">
        <v>44937</v>
      </c>
      <c r="BC7" s="130">
        <v>59374</v>
      </c>
      <c r="BD7" s="130">
        <v>92177</v>
      </c>
      <c r="BE7" s="129">
        <v>-4733</v>
      </c>
      <c r="BF7" s="129">
        <v>-202</v>
      </c>
      <c r="BG7" s="129">
        <v>-394</v>
      </c>
      <c r="BH7" s="130">
        <v>-5329</v>
      </c>
      <c r="BI7" s="130">
        <v>-35925</v>
      </c>
      <c r="BJ7" s="130">
        <v>-41254</v>
      </c>
      <c r="BK7" s="130">
        <v>18120</v>
      </c>
      <c r="BL7" s="156">
        <v>50923</v>
      </c>
    </row>
    <row r="8" spans="1:64">
      <c r="A8" s="125">
        <v>4</v>
      </c>
      <c r="B8" s="3" t="s">
        <v>76</v>
      </c>
      <c r="C8" s="154">
        <v>1</v>
      </c>
      <c r="D8" s="154">
        <v>4</v>
      </c>
      <c r="E8" s="154">
        <v>0</v>
      </c>
      <c r="F8" s="154">
        <v>5</v>
      </c>
      <c r="G8" s="154">
        <v>442</v>
      </c>
      <c r="H8" s="154">
        <v>17</v>
      </c>
      <c r="I8" s="154">
        <v>767</v>
      </c>
      <c r="J8" s="154">
        <v>7812</v>
      </c>
      <c r="K8" s="154">
        <v>72512</v>
      </c>
      <c r="L8" s="154">
        <v>37</v>
      </c>
      <c r="M8" s="154">
        <v>13762</v>
      </c>
      <c r="N8" s="154">
        <v>122888</v>
      </c>
      <c r="O8" s="154">
        <v>27221</v>
      </c>
      <c r="P8" s="154">
        <v>45</v>
      </c>
      <c r="Q8" s="154">
        <v>47</v>
      </c>
      <c r="R8" s="154">
        <v>14</v>
      </c>
      <c r="S8" s="154">
        <v>5</v>
      </c>
      <c r="T8" s="154">
        <v>24</v>
      </c>
      <c r="U8" s="154">
        <v>21</v>
      </c>
      <c r="V8" s="154">
        <v>0</v>
      </c>
      <c r="W8" s="154">
        <v>48</v>
      </c>
      <c r="X8" s="154">
        <v>80</v>
      </c>
      <c r="Y8" s="154">
        <v>4033</v>
      </c>
      <c r="Z8" s="154">
        <v>354400</v>
      </c>
      <c r="AA8" s="154">
        <v>0</v>
      </c>
      <c r="AB8" s="154">
        <v>0</v>
      </c>
      <c r="AC8" s="154">
        <v>5</v>
      </c>
      <c r="AD8" s="154">
        <v>1</v>
      </c>
      <c r="AE8" s="154">
        <v>2</v>
      </c>
      <c r="AF8" s="154">
        <v>9</v>
      </c>
      <c r="AG8" s="154">
        <v>0</v>
      </c>
      <c r="AH8" s="154">
        <v>9</v>
      </c>
      <c r="AI8" s="154">
        <v>62</v>
      </c>
      <c r="AJ8" s="154">
        <v>16</v>
      </c>
      <c r="AK8" s="154">
        <v>6</v>
      </c>
      <c r="AL8" s="154">
        <v>9</v>
      </c>
      <c r="AM8" s="154">
        <v>3</v>
      </c>
      <c r="AN8" s="154">
        <v>0</v>
      </c>
      <c r="AO8" s="154">
        <v>25</v>
      </c>
      <c r="AP8" s="130">
        <v>604332</v>
      </c>
      <c r="AQ8" s="155">
        <v>-168</v>
      </c>
      <c r="AR8" s="129">
        <v>-221</v>
      </c>
      <c r="AS8" s="129">
        <v>0</v>
      </c>
      <c r="AT8" s="129">
        <v>0</v>
      </c>
      <c r="AU8" s="129">
        <v>-161</v>
      </c>
      <c r="AV8" s="129">
        <v>10647</v>
      </c>
      <c r="AW8" s="130">
        <v>10097</v>
      </c>
      <c r="AX8" s="130">
        <v>614429</v>
      </c>
      <c r="AY8" s="130">
        <v>322</v>
      </c>
      <c r="AZ8" s="130">
        <v>322</v>
      </c>
      <c r="BA8" s="130">
        <v>505</v>
      </c>
      <c r="BB8" s="130">
        <v>827</v>
      </c>
      <c r="BC8" s="130">
        <v>10924</v>
      </c>
      <c r="BD8" s="130">
        <v>615256</v>
      </c>
      <c r="BE8" s="129">
        <v>-522548</v>
      </c>
      <c r="BF8" s="129">
        <v>0</v>
      </c>
      <c r="BG8" s="129">
        <v>-77027</v>
      </c>
      <c r="BH8" s="130">
        <v>-599575</v>
      </c>
      <c r="BI8" s="130">
        <v>-9110</v>
      </c>
      <c r="BJ8" s="130">
        <v>-608685</v>
      </c>
      <c r="BK8" s="130">
        <v>-597761</v>
      </c>
      <c r="BL8" s="156">
        <v>6571</v>
      </c>
    </row>
    <row r="9" spans="1:64">
      <c r="A9" s="125">
        <v>5</v>
      </c>
      <c r="B9" s="3" t="s">
        <v>77</v>
      </c>
      <c r="C9" s="154">
        <v>22080</v>
      </c>
      <c r="D9" s="154">
        <v>66</v>
      </c>
      <c r="E9" s="154">
        <v>7222</v>
      </c>
      <c r="F9" s="154">
        <v>0</v>
      </c>
      <c r="G9" s="154">
        <v>478686</v>
      </c>
      <c r="H9" s="154">
        <v>271</v>
      </c>
      <c r="I9" s="154">
        <v>543</v>
      </c>
      <c r="J9" s="154">
        <v>17102</v>
      </c>
      <c r="K9" s="154">
        <v>0</v>
      </c>
      <c r="L9" s="154">
        <v>8</v>
      </c>
      <c r="M9" s="154">
        <v>81</v>
      </c>
      <c r="N9" s="154">
        <v>1</v>
      </c>
      <c r="O9" s="154">
        <v>0</v>
      </c>
      <c r="P9" s="154">
        <v>0</v>
      </c>
      <c r="Q9" s="154">
        <v>0</v>
      </c>
      <c r="R9" s="154">
        <v>0</v>
      </c>
      <c r="S9" s="154">
        <v>0</v>
      </c>
      <c r="T9" s="154">
        <v>0</v>
      </c>
      <c r="U9" s="154">
        <v>0</v>
      </c>
      <c r="V9" s="154">
        <v>0</v>
      </c>
      <c r="W9" s="154">
        <v>0</v>
      </c>
      <c r="X9" s="154">
        <v>1176</v>
      </c>
      <c r="Y9" s="154">
        <v>23</v>
      </c>
      <c r="Z9" s="154">
        <v>0</v>
      </c>
      <c r="AA9" s="154">
        <v>0</v>
      </c>
      <c r="AB9" s="154">
        <v>0</v>
      </c>
      <c r="AC9" s="154">
        <v>418</v>
      </c>
      <c r="AD9" s="154">
        <v>0</v>
      </c>
      <c r="AE9" s="154">
        <v>0</v>
      </c>
      <c r="AF9" s="154">
        <v>133</v>
      </c>
      <c r="AG9" s="154">
        <v>0</v>
      </c>
      <c r="AH9" s="154">
        <v>1012</v>
      </c>
      <c r="AI9" s="154">
        <v>8986</v>
      </c>
      <c r="AJ9" s="154">
        <v>20317</v>
      </c>
      <c r="AK9" s="154">
        <v>322</v>
      </c>
      <c r="AL9" s="154">
        <v>7</v>
      </c>
      <c r="AM9" s="154">
        <v>161218</v>
      </c>
      <c r="AN9" s="154">
        <v>0</v>
      </c>
      <c r="AO9" s="154">
        <v>736</v>
      </c>
      <c r="AP9" s="130">
        <v>720408</v>
      </c>
      <c r="AQ9" s="155">
        <v>31917</v>
      </c>
      <c r="AR9" s="129">
        <v>1151887</v>
      </c>
      <c r="AS9" s="129">
        <v>0</v>
      </c>
      <c r="AT9" s="129">
        <v>0</v>
      </c>
      <c r="AU9" s="129">
        <v>0</v>
      </c>
      <c r="AV9" s="129">
        <v>-17157</v>
      </c>
      <c r="AW9" s="130">
        <v>1166647</v>
      </c>
      <c r="AX9" s="130">
        <v>1887055</v>
      </c>
      <c r="AY9" s="130">
        <v>14572</v>
      </c>
      <c r="AZ9" s="130">
        <v>14572</v>
      </c>
      <c r="BA9" s="130">
        <v>1604619</v>
      </c>
      <c r="BB9" s="130">
        <v>1619191</v>
      </c>
      <c r="BC9" s="130">
        <v>2785838</v>
      </c>
      <c r="BD9" s="130">
        <v>3506246</v>
      </c>
      <c r="BE9" s="129">
        <v>-238318</v>
      </c>
      <c r="BF9" s="129">
        <v>-15141</v>
      </c>
      <c r="BG9" s="129">
        <v>-69203</v>
      </c>
      <c r="BH9" s="130">
        <v>-322662</v>
      </c>
      <c r="BI9" s="130">
        <v>-1070566</v>
      </c>
      <c r="BJ9" s="130">
        <v>-1393228</v>
      </c>
      <c r="BK9" s="130">
        <v>1392610</v>
      </c>
      <c r="BL9" s="156">
        <v>2113018</v>
      </c>
    </row>
    <row r="10" spans="1:64">
      <c r="A10" s="125">
        <v>6</v>
      </c>
      <c r="B10" s="3" t="s">
        <v>78</v>
      </c>
      <c r="C10" s="154">
        <v>393</v>
      </c>
      <c r="D10" s="154">
        <v>6</v>
      </c>
      <c r="E10" s="154">
        <v>928</v>
      </c>
      <c r="F10" s="154">
        <v>17</v>
      </c>
      <c r="G10" s="154">
        <v>2153</v>
      </c>
      <c r="H10" s="154">
        <v>17011</v>
      </c>
      <c r="I10" s="154">
        <v>1085</v>
      </c>
      <c r="J10" s="154">
        <v>2376</v>
      </c>
      <c r="K10" s="154">
        <v>31</v>
      </c>
      <c r="L10" s="154">
        <v>1711</v>
      </c>
      <c r="M10" s="154">
        <v>968</v>
      </c>
      <c r="N10" s="154">
        <v>799</v>
      </c>
      <c r="O10" s="154">
        <v>164</v>
      </c>
      <c r="P10" s="154">
        <v>799</v>
      </c>
      <c r="Q10" s="154">
        <v>1047</v>
      </c>
      <c r="R10" s="154">
        <v>820</v>
      </c>
      <c r="S10" s="154">
        <v>290</v>
      </c>
      <c r="T10" s="154">
        <v>897</v>
      </c>
      <c r="U10" s="154">
        <v>1705</v>
      </c>
      <c r="V10" s="154">
        <v>460</v>
      </c>
      <c r="W10" s="154">
        <v>1677</v>
      </c>
      <c r="X10" s="154">
        <v>5251</v>
      </c>
      <c r="Y10" s="154">
        <v>8362</v>
      </c>
      <c r="Z10" s="154">
        <v>255</v>
      </c>
      <c r="AA10" s="154">
        <v>168</v>
      </c>
      <c r="AB10" s="154">
        <v>612</v>
      </c>
      <c r="AC10" s="154">
        <v>12770</v>
      </c>
      <c r="AD10" s="154">
        <v>1628</v>
      </c>
      <c r="AE10" s="154">
        <v>176</v>
      </c>
      <c r="AF10" s="154">
        <v>4080</v>
      </c>
      <c r="AG10" s="154">
        <v>746</v>
      </c>
      <c r="AH10" s="154">
        <v>6167</v>
      </c>
      <c r="AI10" s="154">
        <v>794</v>
      </c>
      <c r="AJ10" s="154">
        <v>10358</v>
      </c>
      <c r="AK10" s="154">
        <v>3798</v>
      </c>
      <c r="AL10" s="154">
        <v>4403</v>
      </c>
      <c r="AM10" s="154">
        <v>5959</v>
      </c>
      <c r="AN10" s="154">
        <v>1094</v>
      </c>
      <c r="AO10" s="154">
        <v>42</v>
      </c>
      <c r="AP10" s="130">
        <v>102000</v>
      </c>
      <c r="AQ10" s="155">
        <v>4304</v>
      </c>
      <c r="AR10" s="129">
        <v>137698</v>
      </c>
      <c r="AS10" s="129">
        <v>0</v>
      </c>
      <c r="AT10" s="129">
        <v>24</v>
      </c>
      <c r="AU10" s="129">
        <v>5892</v>
      </c>
      <c r="AV10" s="129">
        <v>-4043</v>
      </c>
      <c r="AW10" s="130">
        <v>143875</v>
      </c>
      <c r="AX10" s="130">
        <v>245875</v>
      </c>
      <c r="AY10" s="130">
        <v>3998</v>
      </c>
      <c r="AZ10" s="130">
        <v>3998</v>
      </c>
      <c r="BA10" s="130">
        <v>58820</v>
      </c>
      <c r="BB10" s="130">
        <v>62818</v>
      </c>
      <c r="BC10" s="130">
        <v>206693</v>
      </c>
      <c r="BD10" s="130">
        <v>308693</v>
      </c>
      <c r="BE10" s="129">
        <v>-142056</v>
      </c>
      <c r="BF10" s="129">
        <v>-7113</v>
      </c>
      <c r="BG10" s="129">
        <v>-14675</v>
      </c>
      <c r="BH10" s="130">
        <v>-163844</v>
      </c>
      <c r="BI10" s="130">
        <v>-61670</v>
      </c>
      <c r="BJ10" s="130">
        <v>-225514</v>
      </c>
      <c r="BK10" s="130">
        <v>-18821</v>
      </c>
      <c r="BL10" s="156">
        <v>83179</v>
      </c>
    </row>
    <row r="11" spans="1:64">
      <c r="A11" s="125">
        <v>7</v>
      </c>
      <c r="B11" s="3" t="s">
        <v>79</v>
      </c>
      <c r="C11" s="154">
        <v>4294</v>
      </c>
      <c r="D11" s="154">
        <v>93</v>
      </c>
      <c r="E11" s="154">
        <v>197</v>
      </c>
      <c r="F11" s="154">
        <v>4</v>
      </c>
      <c r="G11" s="154">
        <v>34104</v>
      </c>
      <c r="H11" s="154">
        <v>442</v>
      </c>
      <c r="I11" s="154">
        <v>115219</v>
      </c>
      <c r="J11" s="154">
        <v>29689</v>
      </c>
      <c r="K11" s="154">
        <v>33</v>
      </c>
      <c r="L11" s="154">
        <v>2988</v>
      </c>
      <c r="M11" s="154">
        <v>4715</v>
      </c>
      <c r="N11" s="154">
        <v>744</v>
      </c>
      <c r="O11" s="154">
        <v>281</v>
      </c>
      <c r="P11" s="154">
        <v>3693</v>
      </c>
      <c r="Q11" s="154">
        <v>864</v>
      </c>
      <c r="R11" s="154">
        <v>954</v>
      </c>
      <c r="S11" s="154">
        <v>949</v>
      </c>
      <c r="T11" s="154">
        <v>994</v>
      </c>
      <c r="U11" s="154">
        <v>6877</v>
      </c>
      <c r="V11" s="154">
        <v>2412</v>
      </c>
      <c r="W11" s="154">
        <v>2892</v>
      </c>
      <c r="X11" s="154">
        <v>20715</v>
      </c>
      <c r="Y11" s="154">
        <v>93619</v>
      </c>
      <c r="Z11" s="154">
        <v>5510</v>
      </c>
      <c r="AA11" s="154">
        <v>723</v>
      </c>
      <c r="AB11" s="154">
        <v>1016</v>
      </c>
      <c r="AC11" s="154">
        <v>21877</v>
      </c>
      <c r="AD11" s="154">
        <v>5409</v>
      </c>
      <c r="AE11" s="154">
        <v>1869</v>
      </c>
      <c r="AF11" s="154">
        <v>13285</v>
      </c>
      <c r="AG11" s="154">
        <v>9929</v>
      </c>
      <c r="AH11" s="154">
        <v>1736</v>
      </c>
      <c r="AI11" s="154">
        <v>13893</v>
      </c>
      <c r="AJ11" s="154">
        <v>18121</v>
      </c>
      <c r="AK11" s="154">
        <v>3521</v>
      </c>
      <c r="AL11" s="154">
        <v>7587</v>
      </c>
      <c r="AM11" s="154">
        <v>7519</v>
      </c>
      <c r="AN11" s="154">
        <v>23596</v>
      </c>
      <c r="AO11" s="154">
        <v>116</v>
      </c>
      <c r="AP11" s="130">
        <v>462479</v>
      </c>
      <c r="AQ11" s="155">
        <v>3337</v>
      </c>
      <c r="AR11" s="129">
        <v>21759</v>
      </c>
      <c r="AS11" s="129">
        <v>44</v>
      </c>
      <c r="AT11" s="129">
        <v>300</v>
      </c>
      <c r="AU11" s="129">
        <v>9629</v>
      </c>
      <c r="AV11" s="129">
        <v>-6556</v>
      </c>
      <c r="AW11" s="130">
        <v>28513</v>
      </c>
      <c r="AX11" s="130">
        <v>490992</v>
      </c>
      <c r="AY11" s="130">
        <v>20034</v>
      </c>
      <c r="AZ11" s="130">
        <v>20034</v>
      </c>
      <c r="BA11" s="130">
        <v>207381</v>
      </c>
      <c r="BB11" s="130">
        <v>227415</v>
      </c>
      <c r="BC11" s="130">
        <v>255928</v>
      </c>
      <c r="BD11" s="130">
        <v>718407</v>
      </c>
      <c r="BE11" s="129">
        <v>-63988</v>
      </c>
      <c r="BF11" s="129">
        <v>-498</v>
      </c>
      <c r="BG11" s="129">
        <v>-6436</v>
      </c>
      <c r="BH11" s="130">
        <v>-70922</v>
      </c>
      <c r="BI11" s="130">
        <v>-273954</v>
      </c>
      <c r="BJ11" s="130">
        <v>-344876</v>
      </c>
      <c r="BK11" s="130">
        <v>-88948</v>
      </c>
      <c r="BL11" s="156">
        <v>373531</v>
      </c>
    </row>
    <row r="12" spans="1:64">
      <c r="A12" s="125">
        <v>8</v>
      </c>
      <c r="B12" s="3" t="s">
        <v>80</v>
      </c>
      <c r="C12" s="154">
        <v>7627</v>
      </c>
      <c r="D12" s="154">
        <v>9</v>
      </c>
      <c r="E12" s="154">
        <v>818</v>
      </c>
      <c r="F12" s="154">
        <v>33</v>
      </c>
      <c r="G12" s="154">
        <v>23551</v>
      </c>
      <c r="H12" s="154">
        <v>11202</v>
      </c>
      <c r="I12" s="154">
        <v>11974</v>
      </c>
      <c r="J12" s="154">
        <v>565465</v>
      </c>
      <c r="K12" s="154">
        <v>887</v>
      </c>
      <c r="L12" s="154">
        <v>80116</v>
      </c>
      <c r="M12" s="154">
        <v>7241</v>
      </c>
      <c r="N12" s="154">
        <v>10634</v>
      </c>
      <c r="O12" s="154">
        <v>1243</v>
      </c>
      <c r="P12" s="154">
        <v>5251</v>
      </c>
      <c r="Q12" s="154">
        <v>2653</v>
      </c>
      <c r="R12" s="154">
        <v>3353</v>
      </c>
      <c r="S12" s="154">
        <v>3027</v>
      </c>
      <c r="T12" s="154">
        <v>3984</v>
      </c>
      <c r="U12" s="154">
        <v>11698</v>
      </c>
      <c r="V12" s="154">
        <v>4355</v>
      </c>
      <c r="W12" s="154">
        <v>13322</v>
      </c>
      <c r="X12" s="154">
        <v>14865</v>
      </c>
      <c r="Y12" s="154">
        <v>10799</v>
      </c>
      <c r="Z12" s="154">
        <v>2479</v>
      </c>
      <c r="AA12" s="154">
        <v>1684</v>
      </c>
      <c r="AB12" s="154">
        <v>3435</v>
      </c>
      <c r="AC12" s="154">
        <v>36</v>
      </c>
      <c r="AD12" s="154">
        <v>32</v>
      </c>
      <c r="AE12" s="154">
        <v>120</v>
      </c>
      <c r="AF12" s="154">
        <v>1194</v>
      </c>
      <c r="AG12" s="154">
        <v>678</v>
      </c>
      <c r="AH12" s="154">
        <v>1332</v>
      </c>
      <c r="AI12" s="154">
        <v>15432</v>
      </c>
      <c r="AJ12" s="154">
        <v>485377</v>
      </c>
      <c r="AK12" s="154">
        <v>414</v>
      </c>
      <c r="AL12" s="154">
        <v>8787</v>
      </c>
      <c r="AM12" s="154">
        <v>13640</v>
      </c>
      <c r="AN12" s="154">
        <v>509</v>
      </c>
      <c r="AO12" s="154">
        <v>699</v>
      </c>
      <c r="AP12" s="130">
        <v>1329955</v>
      </c>
      <c r="AQ12" s="155">
        <v>7280</v>
      </c>
      <c r="AR12" s="129">
        <v>90702</v>
      </c>
      <c r="AS12" s="129">
        <v>0</v>
      </c>
      <c r="AT12" s="129">
        <v>0</v>
      </c>
      <c r="AU12" s="129">
        <v>0</v>
      </c>
      <c r="AV12" s="129">
        <v>-14723</v>
      </c>
      <c r="AW12" s="130">
        <v>83259</v>
      </c>
      <c r="AX12" s="130">
        <v>1413214</v>
      </c>
      <c r="AY12" s="130">
        <v>176398</v>
      </c>
      <c r="AZ12" s="130">
        <v>176398</v>
      </c>
      <c r="BA12" s="130">
        <v>1226532</v>
      </c>
      <c r="BB12" s="130">
        <v>1402930</v>
      </c>
      <c r="BC12" s="130">
        <v>1486189</v>
      </c>
      <c r="BD12" s="130">
        <v>2816144</v>
      </c>
      <c r="BE12" s="129">
        <v>-345249</v>
      </c>
      <c r="BF12" s="129">
        <v>-2647</v>
      </c>
      <c r="BG12" s="129">
        <v>-34724</v>
      </c>
      <c r="BH12" s="130">
        <v>-382620</v>
      </c>
      <c r="BI12" s="130">
        <v>-725438</v>
      </c>
      <c r="BJ12" s="130">
        <v>-1108058</v>
      </c>
      <c r="BK12" s="130">
        <v>378131</v>
      </c>
      <c r="BL12" s="156">
        <v>1708086</v>
      </c>
    </row>
    <row r="13" spans="1:64">
      <c r="A13" s="125">
        <v>9</v>
      </c>
      <c r="B13" s="3" t="s">
        <v>81</v>
      </c>
      <c r="C13" s="154">
        <v>3486</v>
      </c>
      <c r="D13" s="154">
        <v>182</v>
      </c>
      <c r="E13" s="154">
        <v>2063</v>
      </c>
      <c r="F13" s="154">
        <v>653</v>
      </c>
      <c r="G13" s="154">
        <v>10218</v>
      </c>
      <c r="H13" s="154">
        <v>635</v>
      </c>
      <c r="I13" s="154">
        <v>1865</v>
      </c>
      <c r="J13" s="154">
        <v>13559</v>
      </c>
      <c r="K13" s="154">
        <v>13215</v>
      </c>
      <c r="L13" s="154">
        <v>795</v>
      </c>
      <c r="M13" s="154">
        <v>6339</v>
      </c>
      <c r="N13" s="154">
        <v>61287</v>
      </c>
      <c r="O13" s="154">
        <v>931</v>
      </c>
      <c r="P13" s="154">
        <v>3282</v>
      </c>
      <c r="Q13" s="154">
        <v>3222</v>
      </c>
      <c r="R13" s="154">
        <v>1934</v>
      </c>
      <c r="S13" s="154">
        <v>673</v>
      </c>
      <c r="T13" s="154">
        <v>443</v>
      </c>
      <c r="U13" s="154">
        <v>1816</v>
      </c>
      <c r="V13" s="154">
        <v>200</v>
      </c>
      <c r="W13" s="154">
        <v>4693</v>
      </c>
      <c r="X13" s="154">
        <v>3243</v>
      </c>
      <c r="Y13" s="154">
        <v>36525</v>
      </c>
      <c r="Z13" s="154">
        <v>50791</v>
      </c>
      <c r="AA13" s="154">
        <v>2771</v>
      </c>
      <c r="AB13" s="154">
        <v>3912</v>
      </c>
      <c r="AC13" s="154">
        <v>29876</v>
      </c>
      <c r="AD13" s="154">
        <v>3037</v>
      </c>
      <c r="AE13" s="154">
        <v>2866</v>
      </c>
      <c r="AF13" s="154">
        <v>56618</v>
      </c>
      <c r="AG13" s="154">
        <v>2902</v>
      </c>
      <c r="AH13" s="154">
        <v>16696</v>
      </c>
      <c r="AI13" s="154">
        <v>10387</v>
      </c>
      <c r="AJ13" s="154">
        <v>9802</v>
      </c>
      <c r="AK13" s="154">
        <v>1137</v>
      </c>
      <c r="AL13" s="154">
        <v>7530</v>
      </c>
      <c r="AM13" s="154">
        <v>12505</v>
      </c>
      <c r="AN13" s="154">
        <v>0</v>
      </c>
      <c r="AO13" s="154">
        <v>2066</v>
      </c>
      <c r="AP13" s="130">
        <v>384155</v>
      </c>
      <c r="AQ13" s="155">
        <v>560</v>
      </c>
      <c r="AR13" s="129">
        <v>68394</v>
      </c>
      <c r="AS13" s="129">
        <v>0</v>
      </c>
      <c r="AT13" s="129">
        <v>0</v>
      </c>
      <c r="AU13" s="129">
        <v>0</v>
      </c>
      <c r="AV13" s="129">
        <v>736</v>
      </c>
      <c r="AW13" s="130">
        <v>69690</v>
      </c>
      <c r="AX13" s="130">
        <v>453845</v>
      </c>
      <c r="AY13" s="130">
        <v>228</v>
      </c>
      <c r="AZ13" s="130">
        <v>228</v>
      </c>
      <c r="BA13" s="130">
        <v>51825</v>
      </c>
      <c r="BB13" s="130">
        <v>52053</v>
      </c>
      <c r="BC13" s="130">
        <v>121743</v>
      </c>
      <c r="BD13" s="130">
        <v>505898</v>
      </c>
      <c r="BE13" s="129">
        <v>-46105</v>
      </c>
      <c r="BF13" s="129">
        <v>-195</v>
      </c>
      <c r="BG13" s="129">
        <v>-5484</v>
      </c>
      <c r="BH13" s="130">
        <v>-51784</v>
      </c>
      <c r="BI13" s="130">
        <v>-316872</v>
      </c>
      <c r="BJ13" s="130">
        <v>-368656</v>
      </c>
      <c r="BK13" s="130">
        <v>-246913</v>
      </c>
      <c r="BL13" s="156">
        <v>137242</v>
      </c>
    </row>
    <row r="14" spans="1:64">
      <c r="A14" s="125">
        <v>10</v>
      </c>
      <c r="B14" s="3" t="s">
        <v>82</v>
      </c>
      <c r="C14" s="154">
        <v>1309</v>
      </c>
      <c r="D14" s="154">
        <v>49</v>
      </c>
      <c r="E14" s="154">
        <v>772</v>
      </c>
      <c r="F14" s="154">
        <v>48</v>
      </c>
      <c r="G14" s="154">
        <v>48129</v>
      </c>
      <c r="H14" s="154">
        <v>714</v>
      </c>
      <c r="I14" s="154">
        <v>7294</v>
      </c>
      <c r="J14" s="154">
        <v>50028</v>
      </c>
      <c r="K14" s="154">
        <v>24</v>
      </c>
      <c r="L14" s="154">
        <v>100159</v>
      </c>
      <c r="M14" s="154">
        <v>2848</v>
      </c>
      <c r="N14" s="154">
        <v>2029</v>
      </c>
      <c r="O14" s="154">
        <v>708</v>
      </c>
      <c r="P14" s="154">
        <v>5167</v>
      </c>
      <c r="Q14" s="154">
        <v>10203</v>
      </c>
      <c r="R14" s="154">
        <v>24062</v>
      </c>
      <c r="S14" s="154">
        <v>9058</v>
      </c>
      <c r="T14" s="154">
        <v>4718</v>
      </c>
      <c r="U14" s="154">
        <v>36515</v>
      </c>
      <c r="V14" s="154">
        <v>20565</v>
      </c>
      <c r="W14" s="154">
        <v>37842</v>
      </c>
      <c r="X14" s="154">
        <v>22808</v>
      </c>
      <c r="Y14" s="154">
        <v>31103</v>
      </c>
      <c r="Z14" s="154">
        <v>24</v>
      </c>
      <c r="AA14" s="154">
        <v>7487</v>
      </c>
      <c r="AB14" s="154">
        <v>4610</v>
      </c>
      <c r="AC14" s="154">
        <v>17599</v>
      </c>
      <c r="AD14" s="154">
        <v>3075</v>
      </c>
      <c r="AE14" s="154">
        <v>2465</v>
      </c>
      <c r="AF14" s="154">
        <v>4700</v>
      </c>
      <c r="AG14" s="154">
        <v>2984</v>
      </c>
      <c r="AH14" s="154">
        <v>2607</v>
      </c>
      <c r="AI14" s="154">
        <v>7173</v>
      </c>
      <c r="AJ14" s="154">
        <v>7141</v>
      </c>
      <c r="AK14" s="154">
        <v>1354</v>
      </c>
      <c r="AL14" s="154">
        <v>16825</v>
      </c>
      <c r="AM14" s="154">
        <v>4238</v>
      </c>
      <c r="AN14" s="154">
        <v>2516</v>
      </c>
      <c r="AO14" s="154">
        <v>411</v>
      </c>
      <c r="AP14" s="130">
        <v>501361</v>
      </c>
      <c r="AQ14" s="155">
        <v>890</v>
      </c>
      <c r="AR14" s="129">
        <v>32716</v>
      </c>
      <c r="AS14" s="129">
        <v>56</v>
      </c>
      <c r="AT14" s="129">
        <v>0</v>
      </c>
      <c r="AU14" s="129">
        <v>0</v>
      </c>
      <c r="AV14" s="129">
        <v>-8701</v>
      </c>
      <c r="AW14" s="130">
        <v>24961</v>
      </c>
      <c r="AX14" s="130">
        <v>526322</v>
      </c>
      <c r="AY14" s="130">
        <v>77444</v>
      </c>
      <c r="AZ14" s="130">
        <v>77444</v>
      </c>
      <c r="BA14" s="130">
        <v>305997</v>
      </c>
      <c r="BB14" s="130">
        <v>383441</v>
      </c>
      <c r="BC14" s="130">
        <v>408402</v>
      </c>
      <c r="BD14" s="130">
        <v>909763</v>
      </c>
      <c r="BE14" s="129">
        <v>-60627</v>
      </c>
      <c r="BF14" s="129">
        <v>-1658</v>
      </c>
      <c r="BG14" s="129">
        <v>-6226</v>
      </c>
      <c r="BH14" s="130">
        <v>-68511</v>
      </c>
      <c r="BI14" s="130">
        <v>-330201</v>
      </c>
      <c r="BJ14" s="130">
        <v>-398712</v>
      </c>
      <c r="BK14" s="130">
        <v>9690</v>
      </c>
      <c r="BL14" s="156">
        <v>511051</v>
      </c>
    </row>
    <row r="15" spans="1:64">
      <c r="A15" s="125">
        <v>11</v>
      </c>
      <c r="B15" s="3" t="s">
        <v>83</v>
      </c>
      <c r="C15" s="154">
        <v>428</v>
      </c>
      <c r="D15" s="154">
        <v>2</v>
      </c>
      <c r="E15" s="154">
        <v>1</v>
      </c>
      <c r="F15" s="154">
        <v>0</v>
      </c>
      <c r="G15" s="154">
        <v>5173</v>
      </c>
      <c r="H15" s="154">
        <v>25</v>
      </c>
      <c r="I15" s="154">
        <v>464</v>
      </c>
      <c r="J15" s="154">
        <v>13746</v>
      </c>
      <c r="K15" s="154">
        <v>668</v>
      </c>
      <c r="L15" s="154">
        <v>1380</v>
      </c>
      <c r="M15" s="154">
        <v>26172</v>
      </c>
      <c r="N15" s="154">
        <v>9096</v>
      </c>
      <c r="O15" s="154">
        <v>1571</v>
      </c>
      <c r="P15" s="154">
        <v>4478</v>
      </c>
      <c r="Q15" s="154">
        <v>5041</v>
      </c>
      <c r="R15" s="154">
        <v>3744</v>
      </c>
      <c r="S15" s="154">
        <v>1232</v>
      </c>
      <c r="T15" s="154">
        <v>7682</v>
      </c>
      <c r="U15" s="154">
        <v>10863</v>
      </c>
      <c r="V15" s="154">
        <v>957</v>
      </c>
      <c r="W15" s="154">
        <v>8450</v>
      </c>
      <c r="X15" s="154">
        <v>2967</v>
      </c>
      <c r="Y15" s="154">
        <v>126448</v>
      </c>
      <c r="Z15" s="154">
        <v>81</v>
      </c>
      <c r="AA15" s="154">
        <v>1017</v>
      </c>
      <c r="AB15" s="154">
        <v>110</v>
      </c>
      <c r="AC15" s="154">
        <v>609</v>
      </c>
      <c r="AD15" s="154">
        <v>14</v>
      </c>
      <c r="AE15" s="154">
        <v>235</v>
      </c>
      <c r="AF15" s="154">
        <v>96</v>
      </c>
      <c r="AG15" s="154">
        <v>4</v>
      </c>
      <c r="AH15" s="154">
        <v>299</v>
      </c>
      <c r="AI15" s="154">
        <v>3042</v>
      </c>
      <c r="AJ15" s="154">
        <v>2086</v>
      </c>
      <c r="AK15" s="154">
        <v>79</v>
      </c>
      <c r="AL15" s="154">
        <v>1488</v>
      </c>
      <c r="AM15" s="154">
        <v>1554</v>
      </c>
      <c r="AN15" s="154">
        <v>294</v>
      </c>
      <c r="AO15" s="154">
        <v>524</v>
      </c>
      <c r="AP15" s="130">
        <v>242120</v>
      </c>
      <c r="AQ15" s="155">
        <v>350</v>
      </c>
      <c r="AR15" s="129">
        <v>5057</v>
      </c>
      <c r="AS15" s="129">
        <v>0</v>
      </c>
      <c r="AT15" s="129">
        <v>0</v>
      </c>
      <c r="AU15" s="129">
        <v>0</v>
      </c>
      <c r="AV15" s="129">
        <v>-5465</v>
      </c>
      <c r="AW15" s="130">
        <v>-58</v>
      </c>
      <c r="AX15" s="130">
        <v>242062</v>
      </c>
      <c r="AY15" s="130">
        <v>26255</v>
      </c>
      <c r="AZ15" s="130">
        <v>26255</v>
      </c>
      <c r="BA15" s="130">
        <v>155470</v>
      </c>
      <c r="BB15" s="130">
        <v>181725</v>
      </c>
      <c r="BC15" s="130">
        <v>181667</v>
      </c>
      <c r="BD15" s="130">
        <v>423787</v>
      </c>
      <c r="BE15" s="129">
        <v>-22002</v>
      </c>
      <c r="BF15" s="129">
        <v>-127</v>
      </c>
      <c r="BG15" s="129">
        <v>-2211</v>
      </c>
      <c r="BH15" s="130">
        <v>-24340</v>
      </c>
      <c r="BI15" s="130">
        <v>-118884</v>
      </c>
      <c r="BJ15" s="130">
        <v>-143224</v>
      </c>
      <c r="BK15" s="130">
        <v>38443</v>
      </c>
      <c r="BL15" s="156">
        <v>280563</v>
      </c>
    </row>
    <row r="16" spans="1:64">
      <c r="A16" s="125">
        <v>12</v>
      </c>
      <c r="B16" s="3" t="s">
        <v>84</v>
      </c>
      <c r="C16" s="154">
        <v>5</v>
      </c>
      <c r="D16" s="154">
        <v>0</v>
      </c>
      <c r="E16" s="154">
        <v>15</v>
      </c>
      <c r="F16" s="154">
        <v>15</v>
      </c>
      <c r="G16" s="154">
        <v>0</v>
      </c>
      <c r="H16" s="154">
        <v>10</v>
      </c>
      <c r="I16" s="154">
        <v>919</v>
      </c>
      <c r="J16" s="154">
        <v>34</v>
      </c>
      <c r="K16" s="154">
        <v>0</v>
      </c>
      <c r="L16" s="154">
        <v>1053</v>
      </c>
      <c r="M16" s="154">
        <v>1637</v>
      </c>
      <c r="N16" s="154">
        <v>1179776</v>
      </c>
      <c r="O16" s="154">
        <v>151</v>
      </c>
      <c r="P16" s="154">
        <v>115006</v>
      </c>
      <c r="Q16" s="154">
        <v>156329</v>
      </c>
      <c r="R16" s="154">
        <v>70204</v>
      </c>
      <c r="S16" s="154">
        <v>3982</v>
      </c>
      <c r="T16" s="154">
        <v>1317</v>
      </c>
      <c r="U16" s="154">
        <v>61211</v>
      </c>
      <c r="V16" s="154">
        <v>4256</v>
      </c>
      <c r="W16" s="154">
        <v>78101</v>
      </c>
      <c r="X16" s="154">
        <v>2246</v>
      </c>
      <c r="Y16" s="154">
        <v>42452</v>
      </c>
      <c r="Z16" s="154">
        <v>0</v>
      </c>
      <c r="AA16" s="154">
        <v>7</v>
      </c>
      <c r="AB16" s="154">
        <v>0</v>
      </c>
      <c r="AC16" s="154">
        <v>0</v>
      </c>
      <c r="AD16" s="154">
        <v>0</v>
      </c>
      <c r="AE16" s="154">
        <v>0</v>
      </c>
      <c r="AF16" s="154">
        <v>553</v>
      </c>
      <c r="AG16" s="154">
        <v>0</v>
      </c>
      <c r="AH16" s="154">
        <v>45</v>
      </c>
      <c r="AI16" s="154">
        <v>0</v>
      </c>
      <c r="AJ16" s="154">
        <v>8</v>
      </c>
      <c r="AK16" s="154">
        <v>1</v>
      </c>
      <c r="AL16" s="154">
        <v>336</v>
      </c>
      <c r="AM16" s="154">
        <v>90</v>
      </c>
      <c r="AN16" s="154">
        <v>1</v>
      </c>
      <c r="AO16" s="154">
        <v>474</v>
      </c>
      <c r="AP16" s="130">
        <v>1720234</v>
      </c>
      <c r="AQ16" s="155">
        <v>0</v>
      </c>
      <c r="AR16" s="129">
        <v>-1431</v>
      </c>
      <c r="AS16" s="129">
        <v>0</v>
      </c>
      <c r="AT16" s="129">
        <v>-862</v>
      </c>
      <c r="AU16" s="129">
        <v>-5175</v>
      </c>
      <c r="AV16" s="129">
        <v>-27612</v>
      </c>
      <c r="AW16" s="130">
        <v>-35080</v>
      </c>
      <c r="AX16" s="130">
        <v>1685154</v>
      </c>
      <c r="AY16" s="130">
        <v>218634</v>
      </c>
      <c r="AZ16" s="130">
        <v>218634</v>
      </c>
      <c r="BA16" s="130">
        <v>731053</v>
      </c>
      <c r="BB16" s="130">
        <v>949687</v>
      </c>
      <c r="BC16" s="130">
        <v>914607</v>
      </c>
      <c r="BD16" s="130">
        <v>2634841</v>
      </c>
      <c r="BE16" s="129">
        <v>-60769</v>
      </c>
      <c r="BF16" s="129">
        <v>-123</v>
      </c>
      <c r="BG16" s="129">
        <v>-6090</v>
      </c>
      <c r="BH16" s="130">
        <v>-66982</v>
      </c>
      <c r="BI16" s="130">
        <v>-403006</v>
      </c>
      <c r="BJ16" s="130">
        <v>-469988</v>
      </c>
      <c r="BK16" s="130">
        <v>444619</v>
      </c>
      <c r="BL16" s="156">
        <v>2164853</v>
      </c>
    </row>
    <row r="17" spans="1:64">
      <c r="A17" s="125">
        <v>13</v>
      </c>
      <c r="B17" s="3" t="s">
        <v>85</v>
      </c>
      <c r="C17" s="154">
        <v>0</v>
      </c>
      <c r="D17" s="154">
        <v>0</v>
      </c>
      <c r="E17" s="154">
        <v>0</v>
      </c>
      <c r="F17" s="154">
        <v>1</v>
      </c>
      <c r="G17" s="154">
        <v>2885</v>
      </c>
      <c r="H17" s="154">
        <v>1</v>
      </c>
      <c r="I17" s="154">
        <v>302</v>
      </c>
      <c r="J17" s="154">
        <v>11061</v>
      </c>
      <c r="K17" s="154">
        <v>1</v>
      </c>
      <c r="L17" s="154">
        <v>1201</v>
      </c>
      <c r="M17" s="154">
        <v>2547</v>
      </c>
      <c r="N17" s="154">
        <v>25849</v>
      </c>
      <c r="O17" s="154">
        <v>127366</v>
      </c>
      <c r="P17" s="154">
        <v>43181</v>
      </c>
      <c r="Q17" s="154">
        <v>46614</v>
      </c>
      <c r="R17" s="154">
        <v>14273</v>
      </c>
      <c r="S17" s="154">
        <v>4619</v>
      </c>
      <c r="T17" s="154">
        <v>8183</v>
      </c>
      <c r="U17" s="154">
        <v>84929</v>
      </c>
      <c r="V17" s="154">
        <v>19926</v>
      </c>
      <c r="W17" s="154">
        <v>25002</v>
      </c>
      <c r="X17" s="154">
        <v>6936</v>
      </c>
      <c r="Y17" s="154">
        <v>18020</v>
      </c>
      <c r="Z17" s="154">
        <v>483</v>
      </c>
      <c r="AA17" s="154">
        <v>37</v>
      </c>
      <c r="AB17" s="154">
        <v>1</v>
      </c>
      <c r="AC17" s="154">
        <v>38</v>
      </c>
      <c r="AD17" s="154">
        <v>0</v>
      </c>
      <c r="AE17" s="154">
        <v>0</v>
      </c>
      <c r="AF17" s="154">
        <v>33</v>
      </c>
      <c r="AG17" s="154">
        <v>71</v>
      </c>
      <c r="AH17" s="154">
        <v>275</v>
      </c>
      <c r="AI17" s="154">
        <v>139</v>
      </c>
      <c r="AJ17" s="154">
        <v>5147</v>
      </c>
      <c r="AK17" s="154">
        <v>39</v>
      </c>
      <c r="AL17" s="154">
        <v>815</v>
      </c>
      <c r="AM17" s="154">
        <v>572</v>
      </c>
      <c r="AN17" s="154">
        <v>53</v>
      </c>
      <c r="AO17" s="154">
        <v>414</v>
      </c>
      <c r="AP17" s="130">
        <v>451014</v>
      </c>
      <c r="AQ17" s="155">
        <v>48</v>
      </c>
      <c r="AR17" s="129">
        <v>7997</v>
      </c>
      <c r="AS17" s="129">
        <v>0</v>
      </c>
      <c r="AT17" s="129">
        <v>0</v>
      </c>
      <c r="AU17" s="129">
        <v>-8384</v>
      </c>
      <c r="AV17" s="129">
        <v>13307</v>
      </c>
      <c r="AW17" s="130">
        <v>12968</v>
      </c>
      <c r="AX17" s="130">
        <v>463982</v>
      </c>
      <c r="AY17" s="130">
        <v>63072</v>
      </c>
      <c r="AZ17" s="130">
        <v>63072</v>
      </c>
      <c r="BA17" s="130">
        <v>163642</v>
      </c>
      <c r="BB17" s="130">
        <v>226714</v>
      </c>
      <c r="BC17" s="130">
        <v>239682</v>
      </c>
      <c r="BD17" s="130">
        <v>690696</v>
      </c>
      <c r="BE17" s="129">
        <v>-161198</v>
      </c>
      <c r="BF17" s="129">
        <v>-402</v>
      </c>
      <c r="BG17" s="129">
        <v>-16160</v>
      </c>
      <c r="BH17" s="130">
        <v>-177760</v>
      </c>
      <c r="BI17" s="130">
        <v>-263209</v>
      </c>
      <c r="BJ17" s="130">
        <v>-440969</v>
      </c>
      <c r="BK17" s="130">
        <v>-201287</v>
      </c>
      <c r="BL17" s="156">
        <v>249727</v>
      </c>
    </row>
    <row r="18" spans="1:64">
      <c r="A18" s="125">
        <v>14</v>
      </c>
      <c r="B18" s="3" t="s">
        <v>86</v>
      </c>
      <c r="C18" s="154">
        <v>459</v>
      </c>
      <c r="D18" s="154">
        <v>12</v>
      </c>
      <c r="E18" s="154">
        <v>93</v>
      </c>
      <c r="F18" s="154">
        <v>56</v>
      </c>
      <c r="G18" s="154">
        <v>27399</v>
      </c>
      <c r="H18" s="154">
        <v>78</v>
      </c>
      <c r="I18" s="154">
        <v>2141</v>
      </c>
      <c r="J18" s="154">
        <v>24206</v>
      </c>
      <c r="K18" s="154">
        <v>131</v>
      </c>
      <c r="L18" s="154">
        <v>3837</v>
      </c>
      <c r="M18" s="154">
        <v>2460</v>
      </c>
      <c r="N18" s="154">
        <v>1242</v>
      </c>
      <c r="O18" s="154">
        <v>467</v>
      </c>
      <c r="P18" s="154">
        <v>63016</v>
      </c>
      <c r="Q18" s="154">
        <v>44512</v>
      </c>
      <c r="R18" s="154">
        <v>28634</v>
      </c>
      <c r="S18" s="154">
        <v>7751</v>
      </c>
      <c r="T18" s="154">
        <v>4528</v>
      </c>
      <c r="U18" s="154">
        <v>38892</v>
      </c>
      <c r="V18" s="154">
        <v>9772</v>
      </c>
      <c r="W18" s="154">
        <v>23595</v>
      </c>
      <c r="X18" s="154">
        <v>6491</v>
      </c>
      <c r="Y18" s="154">
        <v>202486</v>
      </c>
      <c r="Z18" s="154">
        <v>914</v>
      </c>
      <c r="AA18" s="154">
        <v>138</v>
      </c>
      <c r="AB18" s="154">
        <v>33</v>
      </c>
      <c r="AC18" s="154">
        <v>7895</v>
      </c>
      <c r="AD18" s="154">
        <v>135</v>
      </c>
      <c r="AE18" s="154">
        <v>1015</v>
      </c>
      <c r="AF18" s="154">
        <v>3654</v>
      </c>
      <c r="AG18" s="154">
        <v>486</v>
      </c>
      <c r="AH18" s="154">
        <v>5101</v>
      </c>
      <c r="AI18" s="154">
        <v>361</v>
      </c>
      <c r="AJ18" s="154">
        <v>1180</v>
      </c>
      <c r="AK18" s="154">
        <v>410</v>
      </c>
      <c r="AL18" s="154">
        <v>2761</v>
      </c>
      <c r="AM18" s="154">
        <v>4130</v>
      </c>
      <c r="AN18" s="154">
        <v>21</v>
      </c>
      <c r="AO18" s="154">
        <v>576</v>
      </c>
      <c r="AP18" s="130">
        <v>521068</v>
      </c>
      <c r="AQ18" s="155">
        <v>1128</v>
      </c>
      <c r="AR18" s="129">
        <v>26949</v>
      </c>
      <c r="AS18" s="129">
        <v>12</v>
      </c>
      <c r="AT18" s="129">
        <v>864</v>
      </c>
      <c r="AU18" s="129">
        <v>13998</v>
      </c>
      <c r="AV18" s="129">
        <v>-13313</v>
      </c>
      <c r="AW18" s="130">
        <v>29638</v>
      </c>
      <c r="AX18" s="130">
        <v>550706</v>
      </c>
      <c r="AY18" s="130">
        <v>27886</v>
      </c>
      <c r="AZ18" s="130">
        <v>27886</v>
      </c>
      <c r="BA18" s="130">
        <v>464166</v>
      </c>
      <c r="BB18" s="130">
        <v>492052</v>
      </c>
      <c r="BC18" s="130">
        <v>521690</v>
      </c>
      <c r="BD18" s="130">
        <v>1042758</v>
      </c>
      <c r="BE18" s="129">
        <v>-46212</v>
      </c>
      <c r="BF18" s="129">
        <v>-355</v>
      </c>
      <c r="BG18" s="129">
        <v>-4653</v>
      </c>
      <c r="BH18" s="130">
        <v>-51220</v>
      </c>
      <c r="BI18" s="130">
        <v>-343024</v>
      </c>
      <c r="BJ18" s="130">
        <v>-394244</v>
      </c>
      <c r="BK18" s="130">
        <v>127446</v>
      </c>
      <c r="BL18" s="156">
        <v>648514</v>
      </c>
    </row>
    <row r="19" spans="1:64">
      <c r="A19" s="125">
        <v>15</v>
      </c>
      <c r="B19" s="3" t="s">
        <v>70</v>
      </c>
      <c r="C19" s="154">
        <v>0</v>
      </c>
      <c r="D19" s="154">
        <v>0</v>
      </c>
      <c r="E19" s="154">
        <v>0</v>
      </c>
      <c r="F19" s="154">
        <v>26</v>
      </c>
      <c r="G19" s="154">
        <v>0</v>
      </c>
      <c r="H19" s="154">
        <v>0</v>
      </c>
      <c r="I19" s="154">
        <v>19</v>
      </c>
      <c r="J19" s="154">
        <v>53</v>
      </c>
      <c r="K19" s="154">
        <v>0</v>
      </c>
      <c r="L19" s="154">
        <v>175</v>
      </c>
      <c r="M19" s="154">
        <v>238</v>
      </c>
      <c r="N19" s="154">
        <v>95</v>
      </c>
      <c r="O19" s="154">
        <v>0</v>
      </c>
      <c r="P19" s="154">
        <v>768</v>
      </c>
      <c r="Q19" s="154">
        <v>226277</v>
      </c>
      <c r="R19" s="154">
        <v>32005</v>
      </c>
      <c r="S19" s="154">
        <v>3237</v>
      </c>
      <c r="T19" s="154">
        <v>529</v>
      </c>
      <c r="U19" s="154">
        <v>20296</v>
      </c>
      <c r="V19" s="154">
        <v>590</v>
      </c>
      <c r="W19" s="154">
        <v>17769</v>
      </c>
      <c r="X19" s="154">
        <v>40</v>
      </c>
      <c r="Y19" s="154">
        <v>16713</v>
      </c>
      <c r="Z19" s="154">
        <v>0</v>
      </c>
      <c r="AA19" s="154">
        <v>2306</v>
      </c>
      <c r="AB19" s="154">
        <v>0</v>
      </c>
      <c r="AC19" s="154">
        <v>11</v>
      </c>
      <c r="AD19" s="154">
        <v>0</v>
      </c>
      <c r="AE19" s="154">
        <v>0</v>
      </c>
      <c r="AF19" s="154">
        <v>204</v>
      </c>
      <c r="AG19" s="154">
        <v>2</v>
      </c>
      <c r="AH19" s="154">
        <v>407</v>
      </c>
      <c r="AI19" s="154">
        <v>0</v>
      </c>
      <c r="AJ19" s="154">
        <v>0</v>
      </c>
      <c r="AK19" s="154">
        <v>0</v>
      </c>
      <c r="AL19" s="154">
        <v>21456</v>
      </c>
      <c r="AM19" s="154">
        <v>52</v>
      </c>
      <c r="AN19" s="154">
        <v>0</v>
      </c>
      <c r="AO19" s="154">
        <v>0</v>
      </c>
      <c r="AP19" s="130">
        <v>343268</v>
      </c>
      <c r="AQ19" s="155">
        <v>0</v>
      </c>
      <c r="AR19" s="129">
        <v>595</v>
      </c>
      <c r="AS19" s="129">
        <v>0</v>
      </c>
      <c r="AT19" s="129">
        <v>10257</v>
      </c>
      <c r="AU19" s="129">
        <v>205511</v>
      </c>
      <c r="AV19" s="129">
        <v>17028</v>
      </c>
      <c r="AW19" s="130">
        <v>233391</v>
      </c>
      <c r="AX19" s="130">
        <v>576659</v>
      </c>
      <c r="AY19" s="130">
        <v>267473</v>
      </c>
      <c r="AZ19" s="130">
        <v>267473</v>
      </c>
      <c r="BA19" s="130">
        <v>884351</v>
      </c>
      <c r="BB19" s="130">
        <v>1151824</v>
      </c>
      <c r="BC19" s="130">
        <v>1385215</v>
      </c>
      <c r="BD19" s="130">
        <v>1728483</v>
      </c>
      <c r="BE19" s="129">
        <v>-85722</v>
      </c>
      <c r="BF19" s="129">
        <v>0</v>
      </c>
      <c r="BG19" s="129">
        <v>-8573</v>
      </c>
      <c r="BH19" s="130">
        <v>-94295</v>
      </c>
      <c r="BI19" s="130">
        <v>-319284</v>
      </c>
      <c r="BJ19" s="130">
        <v>-413579</v>
      </c>
      <c r="BK19" s="130">
        <v>971636</v>
      </c>
      <c r="BL19" s="156">
        <v>1314904</v>
      </c>
    </row>
    <row r="20" spans="1:64">
      <c r="A20" s="125">
        <v>16</v>
      </c>
      <c r="B20" s="3" t="s">
        <v>71</v>
      </c>
      <c r="C20" s="154">
        <v>0</v>
      </c>
      <c r="D20" s="154">
        <v>2</v>
      </c>
      <c r="E20" s="154">
        <v>0</v>
      </c>
      <c r="F20" s="154">
        <v>4</v>
      </c>
      <c r="G20" s="154">
        <v>0</v>
      </c>
      <c r="H20" s="154">
        <v>0</v>
      </c>
      <c r="I20" s="154">
        <v>22</v>
      </c>
      <c r="J20" s="154">
        <v>0</v>
      </c>
      <c r="K20" s="154">
        <v>3</v>
      </c>
      <c r="L20" s="154">
        <v>1370</v>
      </c>
      <c r="M20" s="154">
        <v>291</v>
      </c>
      <c r="N20" s="154">
        <v>140</v>
      </c>
      <c r="O20" s="154">
        <v>35</v>
      </c>
      <c r="P20" s="154">
        <v>325</v>
      </c>
      <c r="Q20" s="154">
        <v>4274</v>
      </c>
      <c r="R20" s="154">
        <v>170355</v>
      </c>
      <c r="S20" s="154">
        <v>393</v>
      </c>
      <c r="T20" s="154">
        <v>750</v>
      </c>
      <c r="U20" s="154">
        <v>2552</v>
      </c>
      <c r="V20" s="154">
        <v>213</v>
      </c>
      <c r="W20" s="154">
        <v>1733</v>
      </c>
      <c r="X20" s="154">
        <v>18</v>
      </c>
      <c r="Y20" s="154">
        <v>114</v>
      </c>
      <c r="Z20" s="154">
        <v>15</v>
      </c>
      <c r="AA20" s="154">
        <v>63</v>
      </c>
      <c r="AB20" s="154">
        <v>0</v>
      </c>
      <c r="AC20" s="154">
        <v>8</v>
      </c>
      <c r="AD20" s="154">
        <v>0</v>
      </c>
      <c r="AE20" s="154">
        <v>0</v>
      </c>
      <c r="AF20" s="154">
        <v>142</v>
      </c>
      <c r="AG20" s="154">
        <v>3</v>
      </c>
      <c r="AH20" s="154">
        <v>27</v>
      </c>
      <c r="AI20" s="154">
        <v>0</v>
      </c>
      <c r="AJ20" s="154">
        <v>0</v>
      </c>
      <c r="AK20" s="154">
        <v>0</v>
      </c>
      <c r="AL20" s="154">
        <v>29813</v>
      </c>
      <c r="AM20" s="154">
        <v>16</v>
      </c>
      <c r="AN20" s="154">
        <v>0</v>
      </c>
      <c r="AO20" s="154">
        <v>0</v>
      </c>
      <c r="AP20" s="130">
        <v>212681</v>
      </c>
      <c r="AQ20" s="155">
        <v>0</v>
      </c>
      <c r="AR20" s="129">
        <v>82</v>
      </c>
      <c r="AS20" s="129">
        <v>0</v>
      </c>
      <c r="AT20" s="129">
        <v>1802</v>
      </c>
      <c r="AU20" s="129">
        <v>307535</v>
      </c>
      <c r="AV20" s="129">
        <v>13079</v>
      </c>
      <c r="AW20" s="130">
        <v>322498</v>
      </c>
      <c r="AX20" s="130">
        <v>535179</v>
      </c>
      <c r="AY20" s="130">
        <v>309502</v>
      </c>
      <c r="AZ20" s="130">
        <v>309502</v>
      </c>
      <c r="BA20" s="130">
        <v>428267</v>
      </c>
      <c r="BB20" s="130">
        <v>737769</v>
      </c>
      <c r="BC20" s="130">
        <v>1060267</v>
      </c>
      <c r="BD20" s="130">
        <v>1272948</v>
      </c>
      <c r="BE20" s="129">
        <v>-72666</v>
      </c>
      <c r="BF20" s="129">
        <v>0</v>
      </c>
      <c r="BG20" s="129">
        <v>-7270</v>
      </c>
      <c r="BH20" s="130">
        <v>-79936</v>
      </c>
      <c r="BI20" s="130">
        <v>-284825</v>
      </c>
      <c r="BJ20" s="130">
        <v>-364761</v>
      </c>
      <c r="BK20" s="130">
        <v>695506</v>
      </c>
      <c r="BL20" s="156">
        <v>908187</v>
      </c>
    </row>
    <row r="21" spans="1:64">
      <c r="A21" s="125">
        <v>17</v>
      </c>
      <c r="B21" s="3" t="s">
        <v>72</v>
      </c>
      <c r="C21" s="154">
        <v>2</v>
      </c>
      <c r="D21" s="154">
        <v>0</v>
      </c>
      <c r="E21" s="154">
        <v>1</v>
      </c>
      <c r="F21" s="154">
        <v>0</v>
      </c>
      <c r="G21" s="154">
        <v>0</v>
      </c>
      <c r="H21" s="154">
        <v>0</v>
      </c>
      <c r="I21" s="154">
        <v>0</v>
      </c>
      <c r="J21" s="154">
        <v>4</v>
      </c>
      <c r="K21" s="154">
        <v>0</v>
      </c>
      <c r="L21" s="154">
        <v>0</v>
      </c>
      <c r="M21" s="154">
        <v>0</v>
      </c>
      <c r="N21" s="154">
        <v>0</v>
      </c>
      <c r="O21" s="154">
        <v>0</v>
      </c>
      <c r="P21" s="154">
        <v>16</v>
      </c>
      <c r="Q21" s="154">
        <v>2478</v>
      </c>
      <c r="R21" s="154">
        <v>4904</v>
      </c>
      <c r="S21" s="154">
        <v>31370</v>
      </c>
      <c r="T21" s="154">
        <v>9</v>
      </c>
      <c r="U21" s="154">
        <v>732</v>
      </c>
      <c r="V21" s="154">
        <v>102</v>
      </c>
      <c r="W21" s="154">
        <v>526</v>
      </c>
      <c r="X21" s="154">
        <v>55</v>
      </c>
      <c r="Y21" s="154">
        <v>453</v>
      </c>
      <c r="Z21" s="154">
        <v>0</v>
      </c>
      <c r="AA21" s="154">
        <v>22</v>
      </c>
      <c r="AB21" s="154">
        <v>5</v>
      </c>
      <c r="AC21" s="154">
        <v>2616</v>
      </c>
      <c r="AD21" s="154">
        <v>15</v>
      </c>
      <c r="AE21" s="154">
        <v>0</v>
      </c>
      <c r="AF21" s="154">
        <v>102</v>
      </c>
      <c r="AG21" s="154">
        <v>68</v>
      </c>
      <c r="AH21" s="154">
        <v>4714</v>
      </c>
      <c r="AI21" s="154">
        <v>0</v>
      </c>
      <c r="AJ21" s="154">
        <v>35986</v>
      </c>
      <c r="AK21" s="154">
        <v>0</v>
      </c>
      <c r="AL21" s="154">
        <v>9334</v>
      </c>
      <c r="AM21" s="154">
        <v>1316</v>
      </c>
      <c r="AN21" s="154">
        <v>1279</v>
      </c>
      <c r="AO21" s="154">
        <v>0</v>
      </c>
      <c r="AP21" s="130">
        <v>96109</v>
      </c>
      <c r="AQ21" s="155">
        <v>82</v>
      </c>
      <c r="AR21" s="129">
        <v>3188</v>
      </c>
      <c r="AS21" s="129">
        <v>5</v>
      </c>
      <c r="AT21" s="129">
        <v>15790</v>
      </c>
      <c r="AU21" s="129">
        <v>98191</v>
      </c>
      <c r="AV21" s="129">
        <v>-2710</v>
      </c>
      <c r="AW21" s="130">
        <v>114546</v>
      </c>
      <c r="AX21" s="130">
        <v>210655</v>
      </c>
      <c r="AY21" s="130">
        <v>20837</v>
      </c>
      <c r="AZ21" s="130">
        <v>20837</v>
      </c>
      <c r="BA21" s="130">
        <v>186718</v>
      </c>
      <c r="BB21" s="130">
        <v>207555</v>
      </c>
      <c r="BC21" s="130">
        <v>322101</v>
      </c>
      <c r="BD21" s="130">
        <v>418210</v>
      </c>
      <c r="BE21" s="129">
        <v>-70065</v>
      </c>
      <c r="BF21" s="129">
        <v>-20</v>
      </c>
      <c r="BG21" s="129">
        <v>-7007</v>
      </c>
      <c r="BH21" s="130">
        <v>-77092</v>
      </c>
      <c r="BI21" s="130">
        <v>-119721</v>
      </c>
      <c r="BJ21" s="130">
        <v>-196813</v>
      </c>
      <c r="BK21" s="130">
        <v>125288</v>
      </c>
      <c r="BL21" s="156">
        <v>221397</v>
      </c>
    </row>
    <row r="22" spans="1:64">
      <c r="A22" s="125">
        <v>18</v>
      </c>
      <c r="B22" s="3" t="s">
        <v>87</v>
      </c>
      <c r="C22" s="154">
        <v>0</v>
      </c>
      <c r="D22" s="154">
        <v>0</v>
      </c>
      <c r="E22" s="154">
        <v>0</v>
      </c>
      <c r="F22" s="154">
        <v>0</v>
      </c>
      <c r="G22" s="154">
        <v>0</v>
      </c>
      <c r="H22" s="154">
        <v>0</v>
      </c>
      <c r="I22" s="154">
        <v>3</v>
      </c>
      <c r="J22" s="154">
        <v>8</v>
      </c>
      <c r="K22" s="154">
        <v>0</v>
      </c>
      <c r="L22" s="154">
        <v>0</v>
      </c>
      <c r="M22" s="154">
        <v>0</v>
      </c>
      <c r="N22" s="154">
        <v>1</v>
      </c>
      <c r="O22" s="154">
        <v>11</v>
      </c>
      <c r="P22" s="154">
        <v>5582</v>
      </c>
      <c r="Q22" s="154">
        <v>5094</v>
      </c>
      <c r="R22" s="154">
        <v>8719</v>
      </c>
      <c r="S22" s="154">
        <v>28145</v>
      </c>
      <c r="T22" s="154">
        <v>95124</v>
      </c>
      <c r="U22" s="154">
        <v>111751</v>
      </c>
      <c r="V22" s="154">
        <v>135761</v>
      </c>
      <c r="W22" s="154">
        <v>9560</v>
      </c>
      <c r="X22" s="154">
        <v>541</v>
      </c>
      <c r="Y22" s="154">
        <v>854</v>
      </c>
      <c r="Z22" s="154">
        <v>5</v>
      </c>
      <c r="AA22" s="154">
        <v>4</v>
      </c>
      <c r="AB22" s="154">
        <v>0</v>
      </c>
      <c r="AC22" s="154">
        <v>80</v>
      </c>
      <c r="AD22" s="154">
        <v>53</v>
      </c>
      <c r="AE22" s="154">
        <v>0</v>
      </c>
      <c r="AF22" s="154">
        <v>15</v>
      </c>
      <c r="AG22" s="154">
        <v>598</v>
      </c>
      <c r="AH22" s="154">
        <v>2343</v>
      </c>
      <c r="AI22" s="154">
        <v>1533</v>
      </c>
      <c r="AJ22" s="154">
        <v>5</v>
      </c>
      <c r="AK22" s="154">
        <v>0</v>
      </c>
      <c r="AL22" s="154">
        <v>30466</v>
      </c>
      <c r="AM22" s="154">
        <v>50</v>
      </c>
      <c r="AN22" s="154">
        <v>1750</v>
      </c>
      <c r="AO22" s="154">
        <v>0</v>
      </c>
      <c r="AP22" s="130">
        <v>438056</v>
      </c>
      <c r="AQ22" s="155">
        <v>15</v>
      </c>
      <c r="AR22" s="129">
        <v>1114</v>
      </c>
      <c r="AS22" s="129">
        <v>0</v>
      </c>
      <c r="AT22" s="129">
        <v>0</v>
      </c>
      <c r="AU22" s="129">
        <v>0</v>
      </c>
      <c r="AV22" s="129">
        <v>6492</v>
      </c>
      <c r="AW22" s="130">
        <v>7621</v>
      </c>
      <c r="AX22" s="130">
        <v>445677</v>
      </c>
      <c r="AY22" s="130">
        <v>56182</v>
      </c>
      <c r="AZ22" s="130">
        <v>56182</v>
      </c>
      <c r="BA22" s="130">
        <v>160791</v>
      </c>
      <c r="BB22" s="130">
        <v>216973</v>
      </c>
      <c r="BC22" s="130">
        <v>224594</v>
      </c>
      <c r="BD22" s="130">
        <v>662650</v>
      </c>
      <c r="BE22" s="129">
        <v>-139539</v>
      </c>
      <c r="BF22" s="129">
        <v>0</v>
      </c>
      <c r="BG22" s="129">
        <v>-13952</v>
      </c>
      <c r="BH22" s="130">
        <v>-153491</v>
      </c>
      <c r="BI22" s="130">
        <v>-233836</v>
      </c>
      <c r="BJ22" s="130">
        <v>-387327</v>
      </c>
      <c r="BK22" s="130">
        <v>-162733</v>
      </c>
      <c r="BL22" s="156">
        <v>275323</v>
      </c>
    </row>
    <row r="23" spans="1:64">
      <c r="A23" s="125">
        <v>19</v>
      </c>
      <c r="B23" s="3" t="s">
        <v>88</v>
      </c>
      <c r="C23" s="154">
        <v>5</v>
      </c>
      <c r="D23" s="154">
        <v>0</v>
      </c>
      <c r="E23" s="154">
        <v>48</v>
      </c>
      <c r="F23" s="154">
        <v>0</v>
      </c>
      <c r="G23" s="154">
        <v>1</v>
      </c>
      <c r="H23" s="154">
        <v>0</v>
      </c>
      <c r="I23" s="154">
        <v>24</v>
      </c>
      <c r="J23" s="154">
        <v>9</v>
      </c>
      <c r="K23" s="154">
        <v>0</v>
      </c>
      <c r="L23" s="154">
        <v>14</v>
      </c>
      <c r="M23" s="154">
        <v>5</v>
      </c>
      <c r="N23" s="154">
        <v>0</v>
      </c>
      <c r="O23" s="154">
        <v>1</v>
      </c>
      <c r="P23" s="154">
        <v>573</v>
      </c>
      <c r="Q23" s="154">
        <v>36533</v>
      </c>
      <c r="R23" s="154">
        <v>17437</v>
      </c>
      <c r="S23" s="154">
        <v>5001</v>
      </c>
      <c r="T23" s="154">
        <v>4480</v>
      </c>
      <c r="U23" s="154">
        <v>211134</v>
      </c>
      <c r="V23" s="154">
        <v>12359</v>
      </c>
      <c r="W23" s="154">
        <v>31527</v>
      </c>
      <c r="X23" s="154">
        <v>472</v>
      </c>
      <c r="Y23" s="154">
        <v>18130</v>
      </c>
      <c r="Z23" s="154">
        <v>5</v>
      </c>
      <c r="AA23" s="154">
        <v>50</v>
      </c>
      <c r="AB23" s="154">
        <v>0</v>
      </c>
      <c r="AC23" s="154">
        <v>585</v>
      </c>
      <c r="AD23" s="154">
        <v>4</v>
      </c>
      <c r="AE23" s="154">
        <v>75</v>
      </c>
      <c r="AF23" s="154">
        <v>397</v>
      </c>
      <c r="AG23" s="154">
        <v>108</v>
      </c>
      <c r="AH23" s="154">
        <v>2246</v>
      </c>
      <c r="AI23" s="154">
        <v>1155</v>
      </c>
      <c r="AJ23" s="154">
        <v>190</v>
      </c>
      <c r="AK23" s="154">
        <v>0</v>
      </c>
      <c r="AL23" s="154">
        <v>13385</v>
      </c>
      <c r="AM23" s="154">
        <v>206</v>
      </c>
      <c r="AN23" s="154">
        <v>0</v>
      </c>
      <c r="AO23" s="154">
        <v>44</v>
      </c>
      <c r="AP23" s="130">
        <v>356203</v>
      </c>
      <c r="AQ23" s="155">
        <v>2567</v>
      </c>
      <c r="AR23" s="129">
        <v>100106</v>
      </c>
      <c r="AS23" s="129">
        <v>0</v>
      </c>
      <c r="AT23" s="129">
        <v>17251</v>
      </c>
      <c r="AU23" s="129">
        <v>203660</v>
      </c>
      <c r="AV23" s="129">
        <v>-20131</v>
      </c>
      <c r="AW23" s="130">
        <v>303453</v>
      </c>
      <c r="AX23" s="130">
        <v>659656</v>
      </c>
      <c r="AY23" s="130">
        <v>246058</v>
      </c>
      <c r="AZ23" s="130">
        <v>246058</v>
      </c>
      <c r="BA23" s="130">
        <v>867290</v>
      </c>
      <c r="BB23" s="130">
        <v>1113348</v>
      </c>
      <c r="BC23" s="130">
        <v>1416801</v>
      </c>
      <c r="BD23" s="130">
        <v>1773004</v>
      </c>
      <c r="BE23" s="129">
        <v>-156517</v>
      </c>
      <c r="BF23" s="129">
        <v>-3</v>
      </c>
      <c r="BG23" s="129">
        <v>-15644</v>
      </c>
      <c r="BH23" s="130">
        <v>-172164</v>
      </c>
      <c r="BI23" s="130">
        <v>-386507</v>
      </c>
      <c r="BJ23" s="130">
        <v>-558671</v>
      </c>
      <c r="BK23" s="130">
        <v>858130</v>
      </c>
      <c r="BL23" s="156">
        <v>1214333</v>
      </c>
    </row>
    <row r="24" spans="1:64">
      <c r="A24" s="125">
        <v>20</v>
      </c>
      <c r="B24" s="3" t="s">
        <v>89</v>
      </c>
      <c r="C24" s="154">
        <v>0</v>
      </c>
      <c r="D24" s="154">
        <v>1</v>
      </c>
      <c r="E24" s="154">
        <v>1</v>
      </c>
      <c r="F24" s="154">
        <v>0</v>
      </c>
      <c r="G24" s="154">
        <v>29</v>
      </c>
      <c r="H24" s="154">
        <v>0</v>
      </c>
      <c r="I24" s="154">
        <v>0</v>
      </c>
      <c r="J24" s="154">
        <v>54</v>
      </c>
      <c r="K24" s="154">
        <v>5</v>
      </c>
      <c r="L24" s="154">
        <v>1</v>
      </c>
      <c r="M24" s="154">
        <v>11</v>
      </c>
      <c r="N24" s="154">
        <v>6</v>
      </c>
      <c r="O24" s="154">
        <v>0</v>
      </c>
      <c r="P24" s="154">
        <v>18</v>
      </c>
      <c r="Q24" s="154">
        <v>817</v>
      </c>
      <c r="R24" s="154">
        <v>155</v>
      </c>
      <c r="S24" s="154">
        <v>8</v>
      </c>
      <c r="T24" s="154">
        <v>11</v>
      </c>
      <c r="U24" s="154">
        <v>40</v>
      </c>
      <c r="V24" s="154">
        <v>5655</v>
      </c>
      <c r="W24" s="154">
        <v>2316</v>
      </c>
      <c r="X24" s="154">
        <v>13</v>
      </c>
      <c r="Y24" s="154">
        <v>3947</v>
      </c>
      <c r="Z24" s="154">
        <v>16</v>
      </c>
      <c r="AA24" s="154">
        <v>1</v>
      </c>
      <c r="AB24" s="154">
        <v>6</v>
      </c>
      <c r="AC24" s="154">
        <v>640</v>
      </c>
      <c r="AD24" s="154">
        <v>128</v>
      </c>
      <c r="AE24" s="154">
        <v>205</v>
      </c>
      <c r="AF24" s="154">
        <v>203</v>
      </c>
      <c r="AG24" s="154">
        <v>140</v>
      </c>
      <c r="AH24" s="154">
        <v>2459</v>
      </c>
      <c r="AI24" s="154">
        <v>166</v>
      </c>
      <c r="AJ24" s="154">
        <v>53</v>
      </c>
      <c r="AK24" s="154">
        <v>9</v>
      </c>
      <c r="AL24" s="154">
        <v>2963</v>
      </c>
      <c r="AM24" s="154">
        <v>135</v>
      </c>
      <c r="AN24" s="154">
        <v>0</v>
      </c>
      <c r="AO24" s="154">
        <v>0</v>
      </c>
      <c r="AP24" s="130">
        <v>20212</v>
      </c>
      <c r="AQ24" s="155">
        <v>1666</v>
      </c>
      <c r="AR24" s="129">
        <v>254172</v>
      </c>
      <c r="AS24" s="129">
        <v>0</v>
      </c>
      <c r="AT24" s="129">
        <v>47935</v>
      </c>
      <c r="AU24" s="129">
        <v>108243</v>
      </c>
      <c r="AV24" s="129">
        <v>-7870</v>
      </c>
      <c r="AW24" s="130">
        <v>404146</v>
      </c>
      <c r="AX24" s="130">
        <v>424358</v>
      </c>
      <c r="AY24" s="130">
        <v>87296</v>
      </c>
      <c r="AZ24" s="130">
        <v>87296</v>
      </c>
      <c r="BA24" s="130">
        <v>250041</v>
      </c>
      <c r="BB24" s="130">
        <v>337337</v>
      </c>
      <c r="BC24" s="130">
        <v>741483</v>
      </c>
      <c r="BD24" s="130">
        <v>761695</v>
      </c>
      <c r="BE24" s="129">
        <v>-264841</v>
      </c>
      <c r="BF24" s="129">
        <v>0</v>
      </c>
      <c r="BG24" s="129">
        <v>-26463</v>
      </c>
      <c r="BH24" s="130">
        <v>-291304</v>
      </c>
      <c r="BI24" s="130">
        <v>-52914</v>
      </c>
      <c r="BJ24" s="130">
        <v>-344218</v>
      </c>
      <c r="BK24" s="130">
        <v>397265</v>
      </c>
      <c r="BL24" s="156">
        <v>417477</v>
      </c>
    </row>
    <row r="25" spans="1:64">
      <c r="A25" s="125">
        <v>21</v>
      </c>
      <c r="B25" s="3" t="s">
        <v>90</v>
      </c>
      <c r="C25" s="154">
        <v>1</v>
      </c>
      <c r="D25" s="154">
        <v>0</v>
      </c>
      <c r="E25" s="154">
        <v>1940</v>
      </c>
      <c r="F25" s="154">
        <v>1</v>
      </c>
      <c r="G25" s="154">
        <v>0</v>
      </c>
      <c r="H25" s="154">
        <v>0</v>
      </c>
      <c r="I25" s="154">
        <v>0</v>
      </c>
      <c r="J25" s="154">
        <v>0</v>
      </c>
      <c r="K25" s="154">
        <v>0</v>
      </c>
      <c r="L25" s="154">
        <v>0</v>
      </c>
      <c r="M25" s="154">
        <v>1</v>
      </c>
      <c r="N25" s="154">
        <v>0</v>
      </c>
      <c r="O25" s="154">
        <v>0</v>
      </c>
      <c r="P25" s="154">
        <v>0</v>
      </c>
      <c r="Q25" s="154">
        <v>0</v>
      </c>
      <c r="R25" s="154">
        <v>1003</v>
      </c>
      <c r="S25" s="154">
        <v>0</v>
      </c>
      <c r="T25" s="154">
        <v>0</v>
      </c>
      <c r="U25" s="154">
        <v>0</v>
      </c>
      <c r="V25" s="154">
        <v>0</v>
      </c>
      <c r="W25" s="154">
        <v>414234</v>
      </c>
      <c r="X25" s="154">
        <v>1</v>
      </c>
      <c r="Y25" s="154">
        <v>5</v>
      </c>
      <c r="Z25" s="154">
        <v>0</v>
      </c>
      <c r="AA25" s="154">
        <v>0</v>
      </c>
      <c r="AB25" s="154">
        <v>1</v>
      </c>
      <c r="AC25" s="154">
        <v>14</v>
      </c>
      <c r="AD25" s="154">
        <v>0</v>
      </c>
      <c r="AE25" s="154">
        <v>0</v>
      </c>
      <c r="AF25" s="154">
        <v>31908</v>
      </c>
      <c r="AG25" s="154">
        <v>0</v>
      </c>
      <c r="AH25" s="154">
        <v>10310</v>
      </c>
      <c r="AI25" s="154">
        <v>169</v>
      </c>
      <c r="AJ25" s="154">
        <v>1</v>
      </c>
      <c r="AK25" s="154">
        <v>0</v>
      </c>
      <c r="AL25" s="154">
        <v>41510</v>
      </c>
      <c r="AM25" s="154">
        <v>184</v>
      </c>
      <c r="AN25" s="154">
        <v>0</v>
      </c>
      <c r="AO25" s="154">
        <v>0</v>
      </c>
      <c r="AP25" s="130">
        <v>501283</v>
      </c>
      <c r="AQ25" s="155">
        <v>0</v>
      </c>
      <c r="AR25" s="129">
        <v>82005</v>
      </c>
      <c r="AS25" s="129">
        <v>0</v>
      </c>
      <c r="AT25" s="129">
        <v>26087</v>
      </c>
      <c r="AU25" s="129">
        <v>197453</v>
      </c>
      <c r="AV25" s="129">
        <v>10915</v>
      </c>
      <c r="AW25" s="130">
        <v>316460</v>
      </c>
      <c r="AX25" s="130">
        <v>817743</v>
      </c>
      <c r="AY25" s="130">
        <v>336027</v>
      </c>
      <c r="AZ25" s="130">
        <v>336027</v>
      </c>
      <c r="BA25" s="130">
        <v>685855</v>
      </c>
      <c r="BB25" s="130">
        <v>1021882</v>
      </c>
      <c r="BC25" s="130">
        <v>1338342</v>
      </c>
      <c r="BD25" s="130">
        <v>1839625</v>
      </c>
      <c r="BE25" s="129">
        <v>-110932</v>
      </c>
      <c r="BF25" s="129">
        <v>0</v>
      </c>
      <c r="BG25" s="129">
        <v>-10293</v>
      </c>
      <c r="BH25" s="130">
        <v>-121225</v>
      </c>
      <c r="BI25" s="130">
        <v>-523519</v>
      </c>
      <c r="BJ25" s="130">
        <v>-644744</v>
      </c>
      <c r="BK25" s="130">
        <v>693598</v>
      </c>
      <c r="BL25" s="156">
        <v>1194881</v>
      </c>
    </row>
    <row r="26" spans="1:64">
      <c r="A26" s="125">
        <v>22</v>
      </c>
      <c r="B26" s="3" t="s">
        <v>64</v>
      </c>
      <c r="C26" s="154">
        <v>140</v>
      </c>
      <c r="D26" s="154">
        <v>11</v>
      </c>
      <c r="E26" s="154">
        <v>270</v>
      </c>
      <c r="F26" s="154">
        <v>22</v>
      </c>
      <c r="G26" s="154">
        <v>13337</v>
      </c>
      <c r="H26" s="154">
        <v>1127</v>
      </c>
      <c r="I26" s="154">
        <v>4817</v>
      </c>
      <c r="J26" s="154">
        <v>7577</v>
      </c>
      <c r="K26" s="154">
        <v>1028</v>
      </c>
      <c r="L26" s="154">
        <v>2397</v>
      </c>
      <c r="M26" s="154">
        <v>2884</v>
      </c>
      <c r="N26" s="154">
        <v>17894</v>
      </c>
      <c r="O26" s="154">
        <v>6640</v>
      </c>
      <c r="P26" s="154">
        <v>3146</v>
      </c>
      <c r="Q26" s="154">
        <v>1010</v>
      </c>
      <c r="R26" s="154">
        <v>2340</v>
      </c>
      <c r="S26" s="154">
        <v>1877</v>
      </c>
      <c r="T26" s="154">
        <v>986</v>
      </c>
      <c r="U26" s="154">
        <v>3360</v>
      </c>
      <c r="V26" s="154">
        <v>2254</v>
      </c>
      <c r="W26" s="154">
        <v>2526</v>
      </c>
      <c r="X26" s="154">
        <v>17118</v>
      </c>
      <c r="Y26" s="154">
        <v>6336</v>
      </c>
      <c r="Z26" s="154">
        <v>12856</v>
      </c>
      <c r="AA26" s="154">
        <v>677</v>
      </c>
      <c r="AB26" s="154">
        <v>1209</v>
      </c>
      <c r="AC26" s="154">
        <v>15982</v>
      </c>
      <c r="AD26" s="154">
        <v>16936</v>
      </c>
      <c r="AE26" s="154">
        <v>214</v>
      </c>
      <c r="AF26" s="154">
        <v>3940</v>
      </c>
      <c r="AG26" s="154">
        <v>17057</v>
      </c>
      <c r="AH26" s="154">
        <v>9593</v>
      </c>
      <c r="AI26" s="154">
        <v>26114</v>
      </c>
      <c r="AJ26" s="154">
        <v>10307</v>
      </c>
      <c r="AK26" s="154">
        <v>7510</v>
      </c>
      <c r="AL26" s="154">
        <v>11735</v>
      </c>
      <c r="AM26" s="154">
        <v>8149</v>
      </c>
      <c r="AN26" s="154">
        <v>7035</v>
      </c>
      <c r="AO26" s="154">
        <v>142</v>
      </c>
      <c r="AP26" s="130">
        <v>248553</v>
      </c>
      <c r="AQ26" s="155">
        <v>8020</v>
      </c>
      <c r="AR26" s="129">
        <v>87566</v>
      </c>
      <c r="AS26" s="129">
        <v>1</v>
      </c>
      <c r="AT26" s="129">
        <v>3072</v>
      </c>
      <c r="AU26" s="129">
        <v>35187</v>
      </c>
      <c r="AV26" s="129">
        <v>-14061</v>
      </c>
      <c r="AW26" s="130">
        <v>119785</v>
      </c>
      <c r="AX26" s="130">
        <v>368338</v>
      </c>
      <c r="AY26" s="130">
        <v>16159</v>
      </c>
      <c r="AZ26" s="130">
        <v>16159</v>
      </c>
      <c r="BA26" s="130">
        <v>211617</v>
      </c>
      <c r="BB26" s="130">
        <v>227776</v>
      </c>
      <c r="BC26" s="130">
        <v>347561</v>
      </c>
      <c r="BD26" s="130">
        <v>596114</v>
      </c>
      <c r="BE26" s="129">
        <v>-74865</v>
      </c>
      <c r="BF26" s="129">
        <v>-2840</v>
      </c>
      <c r="BG26" s="129">
        <v>-7387</v>
      </c>
      <c r="BH26" s="130">
        <v>-85092</v>
      </c>
      <c r="BI26" s="130">
        <v>-135025</v>
      </c>
      <c r="BJ26" s="130">
        <v>-220117</v>
      </c>
      <c r="BK26" s="130">
        <v>127444</v>
      </c>
      <c r="BL26" s="156">
        <v>375997</v>
      </c>
    </row>
    <row r="27" spans="1:64">
      <c r="A27" s="125">
        <v>23</v>
      </c>
      <c r="B27" s="3" t="s">
        <v>91</v>
      </c>
      <c r="C27" s="154">
        <v>757</v>
      </c>
      <c r="D27" s="154">
        <v>10</v>
      </c>
      <c r="E27" s="154">
        <v>79</v>
      </c>
      <c r="F27" s="154">
        <v>62</v>
      </c>
      <c r="G27" s="154">
        <v>1908</v>
      </c>
      <c r="H27" s="154">
        <v>287</v>
      </c>
      <c r="I27" s="154">
        <v>2275</v>
      </c>
      <c r="J27" s="154">
        <v>6639</v>
      </c>
      <c r="K27" s="154">
        <v>303</v>
      </c>
      <c r="L27" s="154">
        <v>2517</v>
      </c>
      <c r="M27" s="154">
        <v>1910</v>
      </c>
      <c r="N27" s="154">
        <v>10518</v>
      </c>
      <c r="O27" s="154">
        <v>787</v>
      </c>
      <c r="P27" s="154">
        <v>2597</v>
      </c>
      <c r="Q27" s="154">
        <v>2871</v>
      </c>
      <c r="R27" s="154">
        <v>1931</v>
      </c>
      <c r="S27" s="154">
        <v>295</v>
      </c>
      <c r="T27" s="154">
        <v>1123</v>
      </c>
      <c r="U27" s="154">
        <v>3214</v>
      </c>
      <c r="V27" s="154">
        <v>1038</v>
      </c>
      <c r="W27" s="154">
        <v>2096</v>
      </c>
      <c r="X27" s="154">
        <v>844</v>
      </c>
      <c r="Y27" s="154">
        <v>2580</v>
      </c>
      <c r="Z27" s="154">
        <v>35913</v>
      </c>
      <c r="AA27" s="154">
        <v>8902</v>
      </c>
      <c r="AB27" s="154">
        <v>782</v>
      </c>
      <c r="AC27" s="154">
        <v>13023</v>
      </c>
      <c r="AD27" s="154">
        <v>4374</v>
      </c>
      <c r="AE27" s="154">
        <v>47427</v>
      </c>
      <c r="AF27" s="154">
        <v>14767</v>
      </c>
      <c r="AG27" s="154">
        <v>5918</v>
      </c>
      <c r="AH27" s="154">
        <v>12535</v>
      </c>
      <c r="AI27" s="154">
        <v>15044</v>
      </c>
      <c r="AJ27" s="154">
        <v>9267</v>
      </c>
      <c r="AK27" s="154">
        <v>307</v>
      </c>
      <c r="AL27" s="154">
        <v>3820</v>
      </c>
      <c r="AM27" s="154">
        <v>4811</v>
      </c>
      <c r="AN27" s="154">
        <v>0</v>
      </c>
      <c r="AO27" s="154">
        <v>2805</v>
      </c>
      <c r="AP27" s="130">
        <v>226336</v>
      </c>
      <c r="AQ27" s="155">
        <v>0</v>
      </c>
      <c r="AR27" s="129">
        <v>0</v>
      </c>
      <c r="AS27" s="129">
        <v>0</v>
      </c>
      <c r="AT27" s="129">
        <v>681803</v>
      </c>
      <c r="AU27" s="129">
        <v>1284357</v>
      </c>
      <c r="AV27" s="129">
        <v>0</v>
      </c>
      <c r="AW27" s="130">
        <v>1966160</v>
      </c>
      <c r="AX27" s="130">
        <v>2192496</v>
      </c>
      <c r="AY27" s="130">
        <v>0</v>
      </c>
      <c r="AZ27" s="130">
        <v>0</v>
      </c>
      <c r="BA27" s="130">
        <v>0</v>
      </c>
      <c r="BB27" s="130">
        <v>0</v>
      </c>
      <c r="BC27" s="130">
        <v>1966160</v>
      </c>
      <c r="BD27" s="130">
        <v>2192496</v>
      </c>
      <c r="BE27" s="129">
        <v>0</v>
      </c>
      <c r="BF27" s="129">
        <v>0</v>
      </c>
      <c r="BG27" s="129">
        <v>0</v>
      </c>
      <c r="BH27" s="130">
        <v>0</v>
      </c>
      <c r="BI27" s="130">
        <v>0</v>
      </c>
      <c r="BJ27" s="130">
        <v>0</v>
      </c>
      <c r="BK27" s="130">
        <v>1966160</v>
      </c>
      <c r="BL27" s="156">
        <v>2192496</v>
      </c>
    </row>
    <row r="28" spans="1:64">
      <c r="A28" s="125">
        <v>24</v>
      </c>
      <c r="B28" s="3" t="s">
        <v>92</v>
      </c>
      <c r="C28" s="154">
        <v>1796</v>
      </c>
      <c r="D28" s="154">
        <v>39</v>
      </c>
      <c r="E28" s="154">
        <v>467</v>
      </c>
      <c r="F28" s="154">
        <v>138</v>
      </c>
      <c r="G28" s="154">
        <v>32480</v>
      </c>
      <c r="H28" s="154">
        <v>2287</v>
      </c>
      <c r="I28" s="154">
        <v>15360</v>
      </c>
      <c r="J28" s="154">
        <v>47645</v>
      </c>
      <c r="K28" s="154">
        <v>1385</v>
      </c>
      <c r="L28" s="154">
        <v>14047</v>
      </c>
      <c r="M28" s="154">
        <v>13711</v>
      </c>
      <c r="N28" s="154">
        <v>97566</v>
      </c>
      <c r="O28" s="154">
        <v>7808</v>
      </c>
      <c r="P28" s="154">
        <v>11541</v>
      </c>
      <c r="Q28" s="154">
        <v>13918</v>
      </c>
      <c r="R28" s="154">
        <v>8575</v>
      </c>
      <c r="S28" s="154">
        <v>2604</v>
      </c>
      <c r="T28" s="154">
        <v>7478</v>
      </c>
      <c r="U28" s="154">
        <v>12122</v>
      </c>
      <c r="V28" s="154">
        <v>1957</v>
      </c>
      <c r="W28" s="154">
        <v>17801</v>
      </c>
      <c r="X28" s="154">
        <v>6995</v>
      </c>
      <c r="Y28" s="154">
        <v>6367</v>
      </c>
      <c r="Z28" s="154">
        <v>127899</v>
      </c>
      <c r="AA28" s="154">
        <v>10645</v>
      </c>
      <c r="AB28" s="154">
        <v>15433</v>
      </c>
      <c r="AC28" s="154">
        <v>75257</v>
      </c>
      <c r="AD28" s="154">
        <v>6199</v>
      </c>
      <c r="AE28" s="154">
        <v>15744</v>
      </c>
      <c r="AF28" s="154">
        <v>25496</v>
      </c>
      <c r="AG28" s="154">
        <v>7791</v>
      </c>
      <c r="AH28" s="154">
        <v>15513</v>
      </c>
      <c r="AI28" s="154">
        <v>25405</v>
      </c>
      <c r="AJ28" s="154">
        <v>36465</v>
      </c>
      <c r="AK28" s="154">
        <v>760</v>
      </c>
      <c r="AL28" s="154">
        <v>11003</v>
      </c>
      <c r="AM28" s="154">
        <v>43648</v>
      </c>
      <c r="AN28" s="154">
        <v>0</v>
      </c>
      <c r="AO28" s="154">
        <v>526</v>
      </c>
      <c r="AP28" s="130">
        <v>741871</v>
      </c>
      <c r="AQ28" s="155">
        <v>325</v>
      </c>
      <c r="AR28" s="129">
        <v>376292</v>
      </c>
      <c r="AS28" s="129">
        <v>0</v>
      </c>
      <c r="AT28" s="129">
        <v>0</v>
      </c>
      <c r="AU28" s="129">
        <v>0</v>
      </c>
      <c r="AV28" s="129">
        <v>0</v>
      </c>
      <c r="AW28" s="130">
        <v>376617</v>
      </c>
      <c r="AX28" s="130">
        <v>1118488</v>
      </c>
      <c r="AY28" s="130">
        <v>3429</v>
      </c>
      <c r="AZ28" s="130">
        <v>3429</v>
      </c>
      <c r="BA28" s="130">
        <v>263289</v>
      </c>
      <c r="BB28" s="130">
        <v>266718</v>
      </c>
      <c r="BC28" s="130">
        <v>643335</v>
      </c>
      <c r="BD28" s="130">
        <v>1385206</v>
      </c>
      <c r="BE28" s="129">
        <v>-84</v>
      </c>
      <c r="BF28" s="129">
        <v>0</v>
      </c>
      <c r="BG28" s="129">
        <v>0</v>
      </c>
      <c r="BH28" s="130">
        <v>-84</v>
      </c>
      <c r="BI28" s="130">
        <v>-671</v>
      </c>
      <c r="BJ28" s="130">
        <v>-755</v>
      </c>
      <c r="BK28" s="130">
        <v>642580</v>
      </c>
      <c r="BL28" s="156">
        <v>1384451</v>
      </c>
    </row>
    <row r="29" spans="1:64">
      <c r="A29" s="125">
        <v>25</v>
      </c>
      <c r="B29" s="3" t="s">
        <v>1</v>
      </c>
      <c r="C29" s="154">
        <v>173</v>
      </c>
      <c r="D29" s="154">
        <v>2</v>
      </c>
      <c r="E29" s="154">
        <v>22</v>
      </c>
      <c r="F29" s="154">
        <v>18</v>
      </c>
      <c r="G29" s="154">
        <v>4165</v>
      </c>
      <c r="H29" s="154">
        <v>153</v>
      </c>
      <c r="I29" s="154">
        <v>939</v>
      </c>
      <c r="J29" s="154">
        <v>4211</v>
      </c>
      <c r="K29" s="154">
        <v>208</v>
      </c>
      <c r="L29" s="154">
        <v>335</v>
      </c>
      <c r="M29" s="154">
        <v>296</v>
      </c>
      <c r="N29" s="154">
        <v>4161</v>
      </c>
      <c r="O29" s="154">
        <v>182</v>
      </c>
      <c r="P29" s="154">
        <v>363</v>
      </c>
      <c r="Q29" s="154">
        <v>488</v>
      </c>
      <c r="R29" s="154">
        <v>382</v>
      </c>
      <c r="S29" s="154">
        <v>79</v>
      </c>
      <c r="T29" s="154">
        <v>315</v>
      </c>
      <c r="U29" s="154">
        <v>450</v>
      </c>
      <c r="V29" s="154">
        <v>98</v>
      </c>
      <c r="W29" s="154">
        <v>636</v>
      </c>
      <c r="X29" s="154">
        <v>271</v>
      </c>
      <c r="Y29" s="154">
        <v>2276</v>
      </c>
      <c r="Z29" s="154">
        <v>1355</v>
      </c>
      <c r="AA29" s="154">
        <v>14061</v>
      </c>
      <c r="AB29" s="154">
        <v>1860</v>
      </c>
      <c r="AC29" s="154">
        <v>9263</v>
      </c>
      <c r="AD29" s="154">
        <v>1507</v>
      </c>
      <c r="AE29" s="154">
        <v>1818</v>
      </c>
      <c r="AF29" s="154">
        <v>4856</v>
      </c>
      <c r="AG29" s="154">
        <v>2731</v>
      </c>
      <c r="AH29" s="154">
        <v>5681</v>
      </c>
      <c r="AI29" s="154">
        <v>13374</v>
      </c>
      <c r="AJ29" s="154">
        <v>13680</v>
      </c>
      <c r="AK29" s="154">
        <v>419</v>
      </c>
      <c r="AL29" s="154">
        <v>1847</v>
      </c>
      <c r="AM29" s="154">
        <v>12557</v>
      </c>
      <c r="AN29" s="154">
        <v>0</v>
      </c>
      <c r="AO29" s="154">
        <v>180</v>
      </c>
      <c r="AP29" s="130">
        <v>105412</v>
      </c>
      <c r="AQ29" s="155">
        <v>133</v>
      </c>
      <c r="AR29" s="129">
        <v>82079</v>
      </c>
      <c r="AS29" s="129">
        <v>1497</v>
      </c>
      <c r="AT29" s="129">
        <v>0</v>
      </c>
      <c r="AU29" s="129">
        <v>0</v>
      </c>
      <c r="AV29" s="129">
        <v>0</v>
      </c>
      <c r="AW29" s="130">
        <v>83709</v>
      </c>
      <c r="AX29" s="130">
        <v>189121</v>
      </c>
      <c r="AY29" s="130">
        <v>824</v>
      </c>
      <c r="AZ29" s="130">
        <v>824</v>
      </c>
      <c r="BA29" s="130">
        <v>0</v>
      </c>
      <c r="BB29" s="130">
        <v>824</v>
      </c>
      <c r="BC29" s="130">
        <v>84533</v>
      </c>
      <c r="BD29" s="130">
        <v>189945</v>
      </c>
      <c r="BE29" s="129">
        <v>-31</v>
      </c>
      <c r="BF29" s="129">
        <v>0</v>
      </c>
      <c r="BG29" s="129">
        <v>0</v>
      </c>
      <c r="BH29" s="130">
        <v>-31</v>
      </c>
      <c r="BI29" s="130">
        <v>0</v>
      </c>
      <c r="BJ29" s="130">
        <v>-31</v>
      </c>
      <c r="BK29" s="130">
        <v>84502</v>
      </c>
      <c r="BL29" s="156">
        <v>189914</v>
      </c>
    </row>
    <row r="30" spans="1:64">
      <c r="A30" s="125">
        <v>26</v>
      </c>
      <c r="B30" s="3" t="s">
        <v>2</v>
      </c>
      <c r="C30" s="154">
        <v>33</v>
      </c>
      <c r="D30" s="154">
        <v>0</v>
      </c>
      <c r="E30" s="154">
        <v>0</v>
      </c>
      <c r="F30" s="154">
        <v>9</v>
      </c>
      <c r="G30" s="154">
        <v>3058</v>
      </c>
      <c r="H30" s="154">
        <v>24</v>
      </c>
      <c r="I30" s="154">
        <v>462</v>
      </c>
      <c r="J30" s="154">
        <v>5778</v>
      </c>
      <c r="K30" s="154">
        <v>20</v>
      </c>
      <c r="L30" s="154">
        <v>48</v>
      </c>
      <c r="M30" s="154">
        <v>828</v>
      </c>
      <c r="N30" s="154">
        <v>384</v>
      </c>
      <c r="O30" s="154">
        <v>17</v>
      </c>
      <c r="P30" s="154">
        <v>74</v>
      </c>
      <c r="Q30" s="154">
        <v>369</v>
      </c>
      <c r="R30" s="154">
        <v>26</v>
      </c>
      <c r="S30" s="154">
        <v>34</v>
      </c>
      <c r="T30" s="154">
        <v>252</v>
      </c>
      <c r="U30" s="154">
        <v>239</v>
      </c>
      <c r="V30" s="154">
        <v>104</v>
      </c>
      <c r="W30" s="154">
        <v>3265</v>
      </c>
      <c r="X30" s="154">
        <v>103</v>
      </c>
      <c r="Y30" s="154">
        <v>4864</v>
      </c>
      <c r="Z30" s="154">
        <v>20436</v>
      </c>
      <c r="AA30" s="154">
        <v>486</v>
      </c>
      <c r="AB30" s="154">
        <v>0</v>
      </c>
      <c r="AC30" s="154">
        <v>4582</v>
      </c>
      <c r="AD30" s="154">
        <v>5448</v>
      </c>
      <c r="AE30" s="154">
        <v>77</v>
      </c>
      <c r="AF30" s="154">
        <v>19222</v>
      </c>
      <c r="AG30" s="154">
        <v>8045</v>
      </c>
      <c r="AH30" s="154">
        <v>46067</v>
      </c>
      <c r="AI30" s="154">
        <v>13407</v>
      </c>
      <c r="AJ30" s="154">
        <v>15261</v>
      </c>
      <c r="AK30" s="154">
        <v>9</v>
      </c>
      <c r="AL30" s="154">
        <v>3408</v>
      </c>
      <c r="AM30" s="154">
        <v>31330</v>
      </c>
      <c r="AN30" s="154">
        <v>0</v>
      </c>
      <c r="AO30" s="154">
        <v>2385</v>
      </c>
      <c r="AP30" s="130">
        <v>190154</v>
      </c>
      <c r="AQ30" s="155">
        <v>0</v>
      </c>
      <c r="AR30" s="129">
        <v>8761</v>
      </c>
      <c r="AS30" s="129">
        <v>25877</v>
      </c>
      <c r="AT30" s="129">
        <v>0</v>
      </c>
      <c r="AU30" s="129">
        <v>0</v>
      </c>
      <c r="AV30" s="129">
        <v>0</v>
      </c>
      <c r="AW30" s="130">
        <v>34638</v>
      </c>
      <c r="AX30" s="130">
        <v>224792</v>
      </c>
      <c r="AY30" s="130">
        <v>295</v>
      </c>
      <c r="AZ30" s="130">
        <v>295</v>
      </c>
      <c r="BA30" s="130">
        <v>0</v>
      </c>
      <c r="BB30" s="130">
        <v>295</v>
      </c>
      <c r="BC30" s="130">
        <v>34933</v>
      </c>
      <c r="BD30" s="130">
        <v>225087</v>
      </c>
      <c r="BE30" s="129">
        <v>-15</v>
      </c>
      <c r="BF30" s="129">
        <v>0</v>
      </c>
      <c r="BG30" s="129">
        <v>0</v>
      </c>
      <c r="BH30" s="130">
        <v>-15</v>
      </c>
      <c r="BI30" s="130">
        <v>-1989</v>
      </c>
      <c r="BJ30" s="130">
        <v>-2004</v>
      </c>
      <c r="BK30" s="130">
        <v>32929</v>
      </c>
      <c r="BL30" s="156">
        <v>223083</v>
      </c>
    </row>
    <row r="31" spans="1:64">
      <c r="A31" s="125">
        <v>27</v>
      </c>
      <c r="B31" s="3" t="s">
        <v>65</v>
      </c>
      <c r="C31" s="154">
        <v>9495</v>
      </c>
      <c r="D31" s="154">
        <v>128</v>
      </c>
      <c r="E31" s="154">
        <v>3275</v>
      </c>
      <c r="F31" s="154">
        <v>208</v>
      </c>
      <c r="G31" s="154">
        <v>143997</v>
      </c>
      <c r="H31" s="154">
        <v>7220</v>
      </c>
      <c r="I31" s="154">
        <v>29070</v>
      </c>
      <c r="J31" s="154">
        <v>86558</v>
      </c>
      <c r="K31" s="154">
        <v>1714</v>
      </c>
      <c r="L31" s="154">
        <v>28369</v>
      </c>
      <c r="M31" s="154">
        <v>9598</v>
      </c>
      <c r="N31" s="154">
        <v>38264</v>
      </c>
      <c r="O31" s="154">
        <v>6232</v>
      </c>
      <c r="P31" s="154">
        <v>20001</v>
      </c>
      <c r="Q31" s="154">
        <v>57244</v>
      </c>
      <c r="R31" s="154">
        <v>32404</v>
      </c>
      <c r="S31" s="154">
        <v>14024</v>
      </c>
      <c r="T31" s="154">
        <v>13184</v>
      </c>
      <c r="U31" s="154">
        <v>62655</v>
      </c>
      <c r="V31" s="154">
        <v>22875</v>
      </c>
      <c r="W31" s="154">
        <v>47942</v>
      </c>
      <c r="X31" s="154">
        <v>25509</v>
      </c>
      <c r="Y31" s="154">
        <v>111762</v>
      </c>
      <c r="Z31" s="154">
        <v>8643</v>
      </c>
      <c r="AA31" s="154">
        <v>3874</v>
      </c>
      <c r="AB31" s="154">
        <v>4295</v>
      </c>
      <c r="AC31" s="154">
        <v>35855</v>
      </c>
      <c r="AD31" s="154">
        <v>7067</v>
      </c>
      <c r="AE31" s="154">
        <v>5459</v>
      </c>
      <c r="AF31" s="154">
        <v>16844</v>
      </c>
      <c r="AG31" s="154">
        <v>9433</v>
      </c>
      <c r="AH31" s="154">
        <v>14432</v>
      </c>
      <c r="AI31" s="154">
        <v>31085</v>
      </c>
      <c r="AJ31" s="154">
        <v>132186</v>
      </c>
      <c r="AK31" s="154">
        <v>6791</v>
      </c>
      <c r="AL31" s="154">
        <v>42938</v>
      </c>
      <c r="AM31" s="154">
        <v>96450</v>
      </c>
      <c r="AN31" s="154">
        <v>13034</v>
      </c>
      <c r="AO31" s="154">
        <v>882</v>
      </c>
      <c r="AP31" s="130">
        <v>1200996</v>
      </c>
      <c r="AQ31" s="155">
        <v>56112</v>
      </c>
      <c r="AR31" s="129">
        <v>1556153</v>
      </c>
      <c r="AS31" s="129">
        <v>301</v>
      </c>
      <c r="AT31" s="129">
        <v>13514</v>
      </c>
      <c r="AU31" s="129">
        <v>187698</v>
      </c>
      <c r="AV31" s="129">
        <v>4316</v>
      </c>
      <c r="AW31" s="130">
        <v>1818094</v>
      </c>
      <c r="AX31" s="130">
        <v>3019090</v>
      </c>
      <c r="AY31" s="130">
        <v>111023</v>
      </c>
      <c r="AZ31" s="130">
        <v>111023</v>
      </c>
      <c r="BA31" s="130">
        <v>2073160</v>
      </c>
      <c r="BB31" s="130">
        <v>2184183</v>
      </c>
      <c r="BC31" s="130">
        <v>4002277</v>
      </c>
      <c r="BD31" s="130">
        <v>5203273</v>
      </c>
      <c r="BE31" s="129">
        <v>-7423</v>
      </c>
      <c r="BF31" s="129">
        <v>0</v>
      </c>
      <c r="BG31" s="129">
        <v>0</v>
      </c>
      <c r="BH31" s="130">
        <v>-7423</v>
      </c>
      <c r="BI31" s="130">
        <v>-2268787</v>
      </c>
      <c r="BJ31" s="130">
        <v>-2276210</v>
      </c>
      <c r="BK31" s="130">
        <v>1726067</v>
      </c>
      <c r="BL31" s="156">
        <v>2927063</v>
      </c>
    </row>
    <row r="32" spans="1:64">
      <c r="A32" s="125">
        <v>28</v>
      </c>
      <c r="B32" s="3" t="s">
        <v>66</v>
      </c>
      <c r="C32" s="154">
        <v>1268</v>
      </c>
      <c r="D32" s="154">
        <v>120</v>
      </c>
      <c r="E32" s="154">
        <v>570</v>
      </c>
      <c r="F32" s="154">
        <v>447</v>
      </c>
      <c r="G32" s="154">
        <v>15420</v>
      </c>
      <c r="H32" s="154">
        <v>1706</v>
      </c>
      <c r="I32" s="154">
        <v>3944</v>
      </c>
      <c r="J32" s="154">
        <v>13672</v>
      </c>
      <c r="K32" s="154">
        <v>604</v>
      </c>
      <c r="L32" s="154">
        <v>2513</v>
      </c>
      <c r="M32" s="154">
        <v>3154</v>
      </c>
      <c r="N32" s="154">
        <v>11794</v>
      </c>
      <c r="O32" s="154">
        <v>1795</v>
      </c>
      <c r="P32" s="154">
        <v>8524</v>
      </c>
      <c r="Q32" s="154">
        <v>10580</v>
      </c>
      <c r="R32" s="154">
        <v>6467</v>
      </c>
      <c r="S32" s="154">
        <v>1935</v>
      </c>
      <c r="T32" s="154">
        <v>1713</v>
      </c>
      <c r="U32" s="154">
        <v>8463</v>
      </c>
      <c r="V32" s="154">
        <v>2481</v>
      </c>
      <c r="W32" s="154">
        <v>14522</v>
      </c>
      <c r="X32" s="154">
        <v>9674</v>
      </c>
      <c r="Y32" s="154">
        <v>25371</v>
      </c>
      <c r="Z32" s="154">
        <v>24972</v>
      </c>
      <c r="AA32" s="154">
        <v>3722</v>
      </c>
      <c r="AB32" s="154">
        <v>6087</v>
      </c>
      <c r="AC32" s="154">
        <v>58445</v>
      </c>
      <c r="AD32" s="154">
        <v>93556</v>
      </c>
      <c r="AE32" s="154">
        <v>276280</v>
      </c>
      <c r="AF32" s="154">
        <v>40223</v>
      </c>
      <c r="AG32" s="154">
        <v>7446</v>
      </c>
      <c r="AH32" s="154">
        <v>24792</v>
      </c>
      <c r="AI32" s="154">
        <v>16942</v>
      </c>
      <c r="AJ32" s="154">
        <v>23561</v>
      </c>
      <c r="AK32" s="154">
        <v>5053</v>
      </c>
      <c r="AL32" s="154">
        <v>26152</v>
      </c>
      <c r="AM32" s="154">
        <v>19730</v>
      </c>
      <c r="AN32" s="154">
        <v>0</v>
      </c>
      <c r="AO32" s="154">
        <v>6623</v>
      </c>
      <c r="AP32" s="130">
        <v>780321</v>
      </c>
      <c r="AQ32" s="155">
        <v>11</v>
      </c>
      <c r="AR32" s="129">
        <v>654275</v>
      </c>
      <c r="AS32" s="129">
        <v>0</v>
      </c>
      <c r="AT32" s="129">
        <v>0</v>
      </c>
      <c r="AU32" s="129">
        <v>0</v>
      </c>
      <c r="AV32" s="129">
        <v>0</v>
      </c>
      <c r="AW32" s="130">
        <v>654286</v>
      </c>
      <c r="AX32" s="130">
        <v>1434607</v>
      </c>
      <c r="AY32" s="130">
        <v>66337</v>
      </c>
      <c r="AZ32" s="130">
        <v>66337</v>
      </c>
      <c r="BA32" s="130">
        <v>40723</v>
      </c>
      <c r="BB32" s="130">
        <v>107060</v>
      </c>
      <c r="BC32" s="130">
        <v>761346</v>
      </c>
      <c r="BD32" s="130">
        <v>1541667</v>
      </c>
      <c r="BE32" s="129">
        <v>-109196</v>
      </c>
      <c r="BF32" s="129">
        <v>0</v>
      </c>
      <c r="BG32" s="129">
        <v>0</v>
      </c>
      <c r="BH32" s="130">
        <v>-109196</v>
      </c>
      <c r="BI32" s="130">
        <v>-244038</v>
      </c>
      <c r="BJ32" s="130">
        <v>-353234</v>
      </c>
      <c r="BK32" s="130">
        <v>408112</v>
      </c>
      <c r="BL32" s="156">
        <v>1188433</v>
      </c>
    </row>
    <row r="33" spans="1:64">
      <c r="A33" s="125">
        <v>29</v>
      </c>
      <c r="B33" s="3" t="s">
        <v>93</v>
      </c>
      <c r="C33" s="154">
        <v>99</v>
      </c>
      <c r="D33" s="154">
        <v>16</v>
      </c>
      <c r="E33" s="154">
        <v>69</v>
      </c>
      <c r="F33" s="154">
        <v>50</v>
      </c>
      <c r="G33" s="154">
        <v>8344</v>
      </c>
      <c r="H33" s="154">
        <v>436</v>
      </c>
      <c r="I33" s="154">
        <v>1027</v>
      </c>
      <c r="J33" s="154">
        <v>5401</v>
      </c>
      <c r="K33" s="154">
        <v>133</v>
      </c>
      <c r="L33" s="154">
        <v>2229</v>
      </c>
      <c r="M33" s="154">
        <v>1139</v>
      </c>
      <c r="N33" s="154">
        <v>3301</v>
      </c>
      <c r="O33" s="154">
        <v>263</v>
      </c>
      <c r="P33" s="154">
        <v>2794</v>
      </c>
      <c r="Q33" s="154">
        <v>4297</v>
      </c>
      <c r="R33" s="154">
        <v>2337</v>
      </c>
      <c r="S33" s="154">
        <v>834</v>
      </c>
      <c r="T33" s="154">
        <v>466</v>
      </c>
      <c r="U33" s="154">
        <v>2510</v>
      </c>
      <c r="V33" s="154">
        <v>1009</v>
      </c>
      <c r="W33" s="154">
        <v>1183</v>
      </c>
      <c r="X33" s="154">
        <v>1367</v>
      </c>
      <c r="Y33" s="154">
        <v>13242</v>
      </c>
      <c r="Z33" s="154">
        <v>11481</v>
      </c>
      <c r="AA33" s="154">
        <v>261</v>
      </c>
      <c r="AB33" s="154">
        <v>404</v>
      </c>
      <c r="AC33" s="154">
        <v>106318</v>
      </c>
      <c r="AD33" s="154">
        <v>21769</v>
      </c>
      <c r="AE33" s="154">
        <v>169837</v>
      </c>
      <c r="AF33" s="154">
        <v>61438</v>
      </c>
      <c r="AG33" s="154">
        <v>24362</v>
      </c>
      <c r="AH33" s="154">
        <v>5563</v>
      </c>
      <c r="AI33" s="154">
        <v>14545</v>
      </c>
      <c r="AJ33" s="154">
        <v>61307</v>
      </c>
      <c r="AK33" s="154">
        <v>3250</v>
      </c>
      <c r="AL33" s="154">
        <v>24243</v>
      </c>
      <c r="AM33" s="154">
        <v>54396</v>
      </c>
      <c r="AN33" s="154">
        <v>0</v>
      </c>
      <c r="AO33" s="154">
        <v>3647</v>
      </c>
      <c r="AP33" s="130">
        <v>615367</v>
      </c>
      <c r="AQ33" s="155">
        <v>0</v>
      </c>
      <c r="AR33" s="129">
        <v>2696549</v>
      </c>
      <c r="AS33" s="129">
        <v>123</v>
      </c>
      <c r="AT33" s="129">
        <v>0</v>
      </c>
      <c r="AU33" s="129">
        <v>184260</v>
      </c>
      <c r="AV33" s="129">
        <v>0</v>
      </c>
      <c r="AW33" s="130">
        <v>2880932</v>
      </c>
      <c r="AX33" s="130">
        <v>3496299</v>
      </c>
      <c r="AY33" s="130">
        <v>1110</v>
      </c>
      <c r="AZ33" s="130">
        <v>1110</v>
      </c>
      <c r="BA33" s="130">
        <v>45080</v>
      </c>
      <c r="BB33" s="130">
        <v>46190</v>
      </c>
      <c r="BC33" s="130">
        <v>2927122</v>
      </c>
      <c r="BD33" s="130">
        <v>3542489</v>
      </c>
      <c r="BE33" s="129">
        <v>-79</v>
      </c>
      <c r="BF33" s="129">
        <v>0</v>
      </c>
      <c r="BG33" s="129">
        <v>0</v>
      </c>
      <c r="BH33" s="130">
        <v>-79</v>
      </c>
      <c r="BI33" s="130">
        <v>-30758</v>
      </c>
      <c r="BJ33" s="130">
        <v>-30837</v>
      </c>
      <c r="BK33" s="130">
        <v>2896285</v>
      </c>
      <c r="BL33" s="156">
        <v>3511652</v>
      </c>
    </row>
    <row r="34" spans="1:64">
      <c r="A34" s="125">
        <v>30</v>
      </c>
      <c r="B34" s="3" t="s">
        <v>94</v>
      </c>
      <c r="C34" s="154">
        <v>5231</v>
      </c>
      <c r="D34" s="154">
        <v>374</v>
      </c>
      <c r="E34" s="154">
        <v>1410</v>
      </c>
      <c r="F34" s="154">
        <v>214</v>
      </c>
      <c r="G34" s="154">
        <v>81717</v>
      </c>
      <c r="H34" s="154">
        <v>1833</v>
      </c>
      <c r="I34" s="154">
        <v>15562</v>
      </c>
      <c r="J34" s="154">
        <v>42569</v>
      </c>
      <c r="K34" s="154">
        <v>5269</v>
      </c>
      <c r="L34" s="154">
        <v>8963</v>
      </c>
      <c r="M34" s="154">
        <v>13497</v>
      </c>
      <c r="N34" s="154">
        <v>43371</v>
      </c>
      <c r="O34" s="154">
        <v>5993</v>
      </c>
      <c r="P34" s="154">
        <v>13887</v>
      </c>
      <c r="Q34" s="154">
        <v>24727</v>
      </c>
      <c r="R34" s="154">
        <v>12422</v>
      </c>
      <c r="S34" s="154">
        <v>4387</v>
      </c>
      <c r="T34" s="154">
        <v>4180</v>
      </c>
      <c r="U34" s="154">
        <v>24366</v>
      </c>
      <c r="V34" s="154">
        <v>7816</v>
      </c>
      <c r="W34" s="154">
        <v>18989</v>
      </c>
      <c r="X34" s="154">
        <v>44706</v>
      </c>
      <c r="Y34" s="154">
        <v>62411</v>
      </c>
      <c r="Z34" s="154">
        <v>46966</v>
      </c>
      <c r="AA34" s="154">
        <v>3421</v>
      </c>
      <c r="AB34" s="154">
        <v>13415</v>
      </c>
      <c r="AC34" s="154">
        <v>63033</v>
      </c>
      <c r="AD34" s="154">
        <v>35003</v>
      </c>
      <c r="AE34" s="154">
        <v>4807</v>
      </c>
      <c r="AF34" s="154">
        <v>147399</v>
      </c>
      <c r="AG34" s="154">
        <v>16689</v>
      </c>
      <c r="AH34" s="154">
        <v>34279</v>
      </c>
      <c r="AI34" s="154">
        <v>33323</v>
      </c>
      <c r="AJ34" s="154">
        <v>40247</v>
      </c>
      <c r="AK34" s="154">
        <v>5951</v>
      </c>
      <c r="AL34" s="154">
        <v>21414</v>
      </c>
      <c r="AM34" s="154">
        <v>32326</v>
      </c>
      <c r="AN34" s="154">
        <v>3360</v>
      </c>
      <c r="AO34" s="154">
        <v>8524</v>
      </c>
      <c r="AP34" s="130">
        <v>954051</v>
      </c>
      <c r="AQ34" s="155">
        <v>13720</v>
      </c>
      <c r="AR34" s="129">
        <v>484995</v>
      </c>
      <c r="AS34" s="129">
        <v>6209</v>
      </c>
      <c r="AT34" s="129">
        <v>2421</v>
      </c>
      <c r="AU34" s="129">
        <v>27087</v>
      </c>
      <c r="AV34" s="129">
        <v>2836</v>
      </c>
      <c r="AW34" s="130">
        <v>537268</v>
      </c>
      <c r="AX34" s="130">
        <v>1491319</v>
      </c>
      <c r="AY34" s="130">
        <v>202324</v>
      </c>
      <c r="AZ34" s="130">
        <v>202324</v>
      </c>
      <c r="BA34" s="130">
        <v>730298</v>
      </c>
      <c r="BB34" s="130">
        <v>932622</v>
      </c>
      <c r="BC34" s="130">
        <v>1469890</v>
      </c>
      <c r="BD34" s="130">
        <v>2423941</v>
      </c>
      <c r="BE34" s="129">
        <v>-51559</v>
      </c>
      <c r="BF34" s="129">
        <v>0</v>
      </c>
      <c r="BG34" s="129">
        <v>0</v>
      </c>
      <c r="BH34" s="130">
        <v>-51559</v>
      </c>
      <c r="BI34" s="130">
        <v>-573227</v>
      </c>
      <c r="BJ34" s="130">
        <v>-624786</v>
      </c>
      <c r="BK34" s="130">
        <v>845104</v>
      </c>
      <c r="BL34" s="156">
        <v>1799155</v>
      </c>
    </row>
    <row r="35" spans="1:64">
      <c r="A35" s="125">
        <v>31</v>
      </c>
      <c r="B35" s="3" t="s">
        <v>95</v>
      </c>
      <c r="C35" s="154">
        <v>594</v>
      </c>
      <c r="D35" s="154">
        <v>25</v>
      </c>
      <c r="E35" s="154">
        <v>242</v>
      </c>
      <c r="F35" s="154">
        <v>27</v>
      </c>
      <c r="G35" s="154">
        <v>10146</v>
      </c>
      <c r="H35" s="154">
        <v>372</v>
      </c>
      <c r="I35" s="154">
        <v>1593</v>
      </c>
      <c r="J35" s="154">
        <v>17936</v>
      </c>
      <c r="K35" s="154">
        <v>172</v>
      </c>
      <c r="L35" s="154">
        <v>1930</v>
      </c>
      <c r="M35" s="154">
        <v>1443</v>
      </c>
      <c r="N35" s="154">
        <v>5319</v>
      </c>
      <c r="O35" s="154">
        <v>424</v>
      </c>
      <c r="P35" s="154">
        <v>4578</v>
      </c>
      <c r="Q35" s="154">
        <v>8700</v>
      </c>
      <c r="R35" s="154">
        <v>8719</v>
      </c>
      <c r="S35" s="154">
        <v>1263</v>
      </c>
      <c r="T35" s="154">
        <v>1261</v>
      </c>
      <c r="U35" s="154">
        <v>12905</v>
      </c>
      <c r="V35" s="154">
        <v>8383</v>
      </c>
      <c r="W35" s="154">
        <v>4751</v>
      </c>
      <c r="X35" s="154">
        <v>2402</v>
      </c>
      <c r="Y35" s="154">
        <v>18563</v>
      </c>
      <c r="Z35" s="154">
        <v>16645</v>
      </c>
      <c r="AA35" s="154">
        <v>7213</v>
      </c>
      <c r="AB35" s="154">
        <v>2189</v>
      </c>
      <c r="AC35" s="154">
        <v>120935</v>
      </c>
      <c r="AD35" s="154">
        <v>66900</v>
      </c>
      <c r="AE35" s="154">
        <v>10626</v>
      </c>
      <c r="AF35" s="154">
        <v>22560</v>
      </c>
      <c r="AG35" s="154">
        <v>210599</v>
      </c>
      <c r="AH35" s="154">
        <v>40905</v>
      </c>
      <c r="AI35" s="154">
        <v>49148</v>
      </c>
      <c r="AJ35" s="154">
        <v>39028</v>
      </c>
      <c r="AK35" s="154">
        <v>11849</v>
      </c>
      <c r="AL35" s="154">
        <v>82330</v>
      </c>
      <c r="AM35" s="154">
        <v>32496</v>
      </c>
      <c r="AN35" s="154">
        <v>0</v>
      </c>
      <c r="AO35" s="154">
        <v>7945</v>
      </c>
      <c r="AP35" s="130">
        <v>833116</v>
      </c>
      <c r="AQ35" s="155">
        <v>6764</v>
      </c>
      <c r="AR35" s="129">
        <v>584722</v>
      </c>
      <c r="AS35" s="129">
        <v>263</v>
      </c>
      <c r="AT35" s="129">
        <v>50145</v>
      </c>
      <c r="AU35" s="129">
        <v>444945</v>
      </c>
      <c r="AV35" s="129">
        <v>-1072</v>
      </c>
      <c r="AW35" s="130">
        <v>1085767</v>
      </c>
      <c r="AX35" s="130">
        <v>1918883</v>
      </c>
      <c r="AY35" s="130">
        <v>15356</v>
      </c>
      <c r="AZ35" s="130">
        <v>15356</v>
      </c>
      <c r="BA35" s="130">
        <v>140011</v>
      </c>
      <c r="BB35" s="130">
        <v>155367</v>
      </c>
      <c r="BC35" s="130">
        <v>1241134</v>
      </c>
      <c r="BD35" s="130">
        <v>2074250</v>
      </c>
      <c r="BE35" s="129">
        <v>-173883</v>
      </c>
      <c r="BF35" s="129">
        <v>0</v>
      </c>
      <c r="BG35" s="129">
        <v>-122</v>
      </c>
      <c r="BH35" s="130">
        <v>-174005</v>
      </c>
      <c r="BI35" s="130">
        <v>-834240</v>
      </c>
      <c r="BJ35" s="130">
        <v>-1008245</v>
      </c>
      <c r="BK35" s="130">
        <v>232889</v>
      </c>
      <c r="BL35" s="156">
        <v>1066005</v>
      </c>
    </row>
    <row r="36" spans="1:64">
      <c r="A36" s="125">
        <v>32</v>
      </c>
      <c r="B36" s="3" t="s">
        <v>67</v>
      </c>
      <c r="C36" s="154">
        <v>0</v>
      </c>
      <c r="D36" s="154">
        <v>0</v>
      </c>
      <c r="E36" s="154">
        <v>0</v>
      </c>
      <c r="F36" s="154">
        <v>0</v>
      </c>
      <c r="G36" s="154">
        <v>0</v>
      </c>
      <c r="H36" s="154">
        <v>0</v>
      </c>
      <c r="I36" s="154">
        <v>0</v>
      </c>
      <c r="J36" s="154">
        <v>0</v>
      </c>
      <c r="K36" s="154">
        <v>0</v>
      </c>
      <c r="L36" s="154">
        <v>0</v>
      </c>
      <c r="M36" s="154">
        <v>0</v>
      </c>
      <c r="N36" s="154">
        <v>0</v>
      </c>
      <c r="O36" s="154">
        <v>0</v>
      </c>
      <c r="P36" s="154">
        <v>0</v>
      </c>
      <c r="Q36" s="154">
        <v>0</v>
      </c>
      <c r="R36" s="154">
        <v>0</v>
      </c>
      <c r="S36" s="154">
        <v>0</v>
      </c>
      <c r="T36" s="154">
        <v>0</v>
      </c>
      <c r="U36" s="154">
        <v>0</v>
      </c>
      <c r="V36" s="154">
        <v>0</v>
      </c>
      <c r="W36" s="154">
        <v>0</v>
      </c>
      <c r="X36" s="154">
        <v>0</v>
      </c>
      <c r="Y36" s="154">
        <v>0</v>
      </c>
      <c r="Z36" s="154">
        <v>0</v>
      </c>
      <c r="AA36" s="154">
        <v>0</v>
      </c>
      <c r="AB36" s="154">
        <v>0</v>
      </c>
      <c r="AC36" s="154">
        <v>0</v>
      </c>
      <c r="AD36" s="154">
        <v>0</v>
      </c>
      <c r="AE36" s="154">
        <v>0</v>
      </c>
      <c r="AF36" s="154">
        <v>0</v>
      </c>
      <c r="AG36" s="154">
        <v>0</v>
      </c>
      <c r="AH36" s="154">
        <v>0</v>
      </c>
      <c r="AI36" s="154">
        <v>0</v>
      </c>
      <c r="AJ36" s="154">
        <v>0</v>
      </c>
      <c r="AK36" s="154">
        <v>0</v>
      </c>
      <c r="AL36" s="154">
        <v>0</v>
      </c>
      <c r="AM36" s="154">
        <v>0</v>
      </c>
      <c r="AN36" s="154">
        <v>0</v>
      </c>
      <c r="AO36" s="154">
        <v>19271</v>
      </c>
      <c r="AP36" s="130">
        <v>19271</v>
      </c>
      <c r="AQ36" s="155">
        <v>0</v>
      </c>
      <c r="AR36" s="129">
        <v>57732</v>
      </c>
      <c r="AS36" s="129">
        <v>1361649</v>
      </c>
      <c r="AT36" s="129">
        <v>0</v>
      </c>
      <c r="AU36" s="129">
        <v>0</v>
      </c>
      <c r="AV36" s="129">
        <v>0</v>
      </c>
      <c r="AW36" s="130">
        <v>1419381</v>
      </c>
      <c r="AX36" s="130">
        <v>1438652</v>
      </c>
      <c r="AY36" s="130">
        <v>0</v>
      </c>
      <c r="AZ36" s="130">
        <v>0</v>
      </c>
      <c r="BA36" s="130">
        <v>0</v>
      </c>
      <c r="BB36" s="130">
        <v>0</v>
      </c>
      <c r="BC36" s="130">
        <v>1419381</v>
      </c>
      <c r="BD36" s="130">
        <v>1438652</v>
      </c>
      <c r="BE36" s="129">
        <v>0</v>
      </c>
      <c r="BF36" s="129">
        <v>0</v>
      </c>
      <c r="BG36" s="129">
        <v>0</v>
      </c>
      <c r="BH36" s="130">
        <v>0</v>
      </c>
      <c r="BI36" s="130">
        <v>0</v>
      </c>
      <c r="BJ36" s="130">
        <v>0</v>
      </c>
      <c r="BK36" s="130">
        <v>1419381</v>
      </c>
      <c r="BL36" s="156">
        <v>1438652</v>
      </c>
    </row>
    <row r="37" spans="1:64">
      <c r="A37" s="125">
        <v>33</v>
      </c>
      <c r="B37" s="3" t="s">
        <v>96</v>
      </c>
      <c r="C37" s="154">
        <v>8</v>
      </c>
      <c r="D37" s="154">
        <v>13</v>
      </c>
      <c r="E37" s="154">
        <v>0</v>
      </c>
      <c r="F37" s="154">
        <v>4</v>
      </c>
      <c r="G37" s="154">
        <v>964</v>
      </c>
      <c r="H37" s="154">
        <v>4</v>
      </c>
      <c r="I37" s="154">
        <v>92</v>
      </c>
      <c r="J37" s="154">
        <v>1309</v>
      </c>
      <c r="K37" s="154">
        <v>9</v>
      </c>
      <c r="L37" s="154">
        <v>159</v>
      </c>
      <c r="M37" s="154">
        <v>201</v>
      </c>
      <c r="N37" s="154">
        <v>255</v>
      </c>
      <c r="O37" s="154">
        <v>11</v>
      </c>
      <c r="P37" s="154">
        <v>521</v>
      </c>
      <c r="Q37" s="154">
        <v>1034</v>
      </c>
      <c r="R37" s="154">
        <v>971</v>
      </c>
      <c r="S37" s="154">
        <v>122</v>
      </c>
      <c r="T37" s="154">
        <v>541</v>
      </c>
      <c r="U37" s="154">
        <v>2400</v>
      </c>
      <c r="V37" s="154">
        <v>2393</v>
      </c>
      <c r="W37" s="154">
        <v>657</v>
      </c>
      <c r="X37" s="154">
        <v>48</v>
      </c>
      <c r="Y37" s="154">
        <v>773</v>
      </c>
      <c r="Z37" s="154">
        <v>1656</v>
      </c>
      <c r="AA37" s="154">
        <v>36</v>
      </c>
      <c r="AB37" s="154">
        <v>109</v>
      </c>
      <c r="AC37" s="154">
        <v>1348</v>
      </c>
      <c r="AD37" s="154">
        <v>471</v>
      </c>
      <c r="AE37" s="154">
        <v>10</v>
      </c>
      <c r="AF37" s="154">
        <v>3224</v>
      </c>
      <c r="AG37" s="154">
        <v>10839</v>
      </c>
      <c r="AH37" s="154">
        <v>355</v>
      </c>
      <c r="AI37" s="154">
        <v>19</v>
      </c>
      <c r="AJ37" s="154">
        <v>601</v>
      </c>
      <c r="AK37" s="154">
        <v>2</v>
      </c>
      <c r="AL37" s="154">
        <v>2383</v>
      </c>
      <c r="AM37" s="154">
        <v>1653</v>
      </c>
      <c r="AN37" s="154">
        <v>0</v>
      </c>
      <c r="AO37" s="154">
        <v>885</v>
      </c>
      <c r="AP37" s="130">
        <v>36080</v>
      </c>
      <c r="AQ37" s="155">
        <v>2</v>
      </c>
      <c r="AR37" s="129">
        <v>389236</v>
      </c>
      <c r="AS37" s="129">
        <v>760562</v>
      </c>
      <c r="AT37" s="129">
        <v>83488</v>
      </c>
      <c r="AU37" s="129">
        <v>787254</v>
      </c>
      <c r="AV37" s="129">
        <v>0</v>
      </c>
      <c r="AW37" s="130">
        <v>2020542</v>
      </c>
      <c r="AX37" s="130">
        <v>2056622</v>
      </c>
      <c r="AY37" s="130">
        <v>24756</v>
      </c>
      <c r="AZ37" s="130">
        <v>24756</v>
      </c>
      <c r="BA37" s="130">
        <v>73482</v>
      </c>
      <c r="BB37" s="130">
        <v>98238</v>
      </c>
      <c r="BC37" s="130">
        <v>2118780</v>
      </c>
      <c r="BD37" s="130">
        <v>2154860</v>
      </c>
      <c r="BE37" s="129">
        <v>-95203</v>
      </c>
      <c r="BF37" s="129">
        <v>0</v>
      </c>
      <c r="BG37" s="129">
        <v>0</v>
      </c>
      <c r="BH37" s="130">
        <v>-95203</v>
      </c>
      <c r="BI37" s="130">
        <v>-338175</v>
      </c>
      <c r="BJ37" s="130">
        <v>-433378</v>
      </c>
      <c r="BK37" s="130">
        <v>1685402</v>
      </c>
      <c r="BL37" s="156">
        <v>1721482</v>
      </c>
    </row>
    <row r="38" spans="1:64">
      <c r="A38" s="125">
        <v>34</v>
      </c>
      <c r="B38" s="3" t="s">
        <v>97</v>
      </c>
      <c r="C38" s="154">
        <v>0</v>
      </c>
      <c r="D38" s="154">
        <v>0</v>
      </c>
      <c r="E38" s="154">
        <v>0</v>
      </c>
      <c r="F38" s="154">
        <v>0</v>
      </c>
      <c r="G38" s="154">
        <v>0</v>
      </c>
      <c r="H38" s="154">
        <v>0</v>
      </c>
      <c r="I38" s="154">
        <v>0</v>
      </c>
      <c r="J38" s="154">
        <v>7</v>
      </c>
      <c r="K38" s="154">
        <v>0</v>
      </c>
      <c r="L38" s="154">
        <v>0</v>
      </c>
      <c r="M38" s="154">
        <v>0</v>
      </c>
      <c r="N38" s="154">
        <v>4</v>
      </c>
      <c r="O38" s="154">
        <v>0</v>
      </c>
      <c r="P38" s="154">
        <v>0</v>
      </c>
      <c r="Q38" s="154">
        <v>0</v>
      </c>
      <c r="R38" s="154">
        <v>0</v>
      </c>
      <c r="S38" s="154">
        <v>0</v>
      </c>
      <c r="T38" s="154">
        <v>0</v>
      </c>
      <c r="U38" s="154">
        <v>0</v>
      </c>
      <c r="V38" s="154">
        <v>0</v>
      </c>
      <c r="W38" s="154">
        <v>0</v>
      </c>
      <c r="X38" s="154">
        <v>1</v>
      </c>
      <c r="Y38" s="154">
        <v>1</v>
      </c>
      <c r="Z38" s="154">
        <v>1</v>
      </c>
      <c r="AA38" s="154">
        <v>20</v>
      </c>
      <c r="AB38" s="154">
        <v>0</v>
      </c>
      <c r="AC38" s="154">
        <v>59</v>
      </c>
      <c r="AD38" s="154">
        <v>127</v>
      </c>
      <c r="AE38" s="154">
        <v>37</v>
      </c>
      <c r="AF38" s="154">
        <v>2293</v>
      </c>
      <c r="AG38" s="154">
        <v>425</v>
      </c>
      <c r="AH38" s="154">
        <v>25</v>
      </c>
      <c r="AI38" s="154">
        <v>19</v>
      </c>
      <c r="AJ38" s="154">
        <v>44919</v>
      </c>
      <c r="AK38" s="154">
        <v>1</v>
      </c>
      <c r="AL38" s="154">
        <v>49</v>
      </c>
      <c r="AM38" s="154">
        <v>428</v>
      </c>
      <c r="AN38" s="154">
        <v>0</v>
      </c>
      <c r="AO38" s="154">
        <v>25</v>
      </c>
      <c r="AP38" s="130">
        <v>48441</v>
      </c>
      <c r="AQ38" s="155">
        <v>22663</v>
      </c>
      <c r="AR38" s="129">
        <v>624959</v>
      </c>
      <c r="AS38" s="129">
        <v>2372474</v>
      </c>
      <c r="AT38" s="129">
        <v>0</v>
      </c>
      <c r="AU38" s="129">
        <v>0</v>
      </c>
      <c r="AV38" s="129">
        <v>0</v>
      </c>
      <c r="AW38" s="130">
        <v>3020096</v>
      </c>
      <c r="AX38" s="130">
        <v>3068537</v>
      </c>
      <c r="AY38" s="130">
        <v>1</v>
      </c>
      <c r="AZ38" s="130">
        <v>1</v>
      </c>
      <c r="BA38" s="130">
        <v>24927</v>
      </c>
      <c r="BB38" s="130">
        <v>24928</v>
      </c>
      <c r="BC38" s="130">
        <v>3045024</v>
      </c>
      <c r="BD38" s="130">
        <v>3093465</v>
      </c>
      <c r="BE38" s="129">
        <v>-234</v>
      </c>
      <c r="BF38" s="129">
        <v>0</v>
      </c>
      <c r="BG38" s="129">
        <v>0</v>
      </c>
      <c r="BH38" s="130">
        <v>-234</v>
      </c>
      <c r="BI38" s="130">
        <v>-12200</v>
      </c>
      <c r="BJ38" s="130">
        <v>-12434</v>
      </c>
      <c r="BK38" s="130">
        <v>3032590</v>
      </c>
      <c r="BL38" s="156">
        <v>3081031</v>
      </c>
    </row>
    <row r="39" spans="1:64">
      <c r="A39" s="125">
        <v>35</v>
      </c>
      <c r="B39" s="3" t="s">
        <v>3</v>
      </c>
      <c r="C39" s="154">
        <v>330</v>
      </c>
      <c r="D39" s="154">
        <v>15</v>
      </c>
      <c r="E39" s="154">
        <v>639</v>
      </c>
      <c r="F39" s="154">
        <v>13</v>
      </c>
      <c r="G39" s="154">
        <v>2615</v>
      </c>
      <c r="H39" s="154">
        <v>63</v>
      </c>
      <c r="I39" s="154">
        <v>201</v>
      </c>
      <c r="J39" s="154">
        <v>1836</v>
      </c>
      <c r="K39" s="154">
        <v>42</v>
      </c>
      <c r="L39" s="154">
        <v>229</v>
      </c>
      <c r="M39" s="154">
        <v>217</v>
      </c>
      <c r="N39" s="154">
        <v>1413</v>
      </c>
      <c r="O39" s="154">
        <v>309</v>
      </c>
      <c r="P39" s="154">
        <v>184</v>
      </c>
      <c r="Q39" s="154">
        <v>1748</v>
      </c>
      <c r="R39" s="154">
        <v>412</v>
      </c>
      <c r="S39" s="154">
        <v>192</v>
      </c>
      <c r="T39" s="154">
        <v>152</v>
      </c>
      <c r="U39" s="154">
        <v>334</v>
      </c>
      <c r="V39" s="154">
        <v>139</v>
      </c>
      <c r="W39" s="154">
        <v>294</v>
      </c>
      <c r="X39" s="154">
        <v>355</v>
      </c>
      <c r="Y39" s="154">
        <v>1953</v>
      </c>
      <c r="Z39" s="154">
        <v>3034</v>
      </c>
      <c r="AA39" s="154">
        <v>1420</v>
      </c>
      <c r="AB39" s="154">
        <v>419</v>
      </c>
      <c r="AC39" s="154">
        <v>1805</v>
      </c>
      <c r="AD39" s="154">
        <v>3744</v>
      </c>
      <c r="AE39" s="154">
        <v>766</v>
      </c>
      <c r="AF39" s="154">
        <v>3160</v>
      </c>
      <c r="AG39" s="154">
        <v>1190</v>
      </c>
      <c r="AH39" s="154">
        <v>3</v>
      </c>
      <c r="AI39" s="154">
        <v>3680</v>
      </c>
      <c r="AJ39" s="154">
        <v>3398</v>
      </c>
      <c r="AK39" s="154">
        <v>0</v>
      </c>
      <c r="AL39" s="154">
        <v>3976</v>
      </c>
      <c r="AM39" s="154">
        <v>3550</v>
      </c>
      <c r="AN39" s="154">
        <v>0</v>
      </c>
      <c r="AO39" s="154">
        <v>45</v>
      </c>
      <c r="AP39" s="130">
        <v>43875</v>
      </c>
      <c r="AQ39" s="155">
        <v>0</v>
      </c>
      <c r="AR39" s="129">
        <v>152361</v>
      </c>
      <c r="AS39" s="129">
        <v>0</v>
      </c>
      <c r="AT39" s="129">
        <v>0</v>
      </c>
      <c r="AU39" s="129">
        <v>0</v>
      </c>
      <c r="AV39" s="129">
        <v>0</v>
      </c>
      <c r="AW39" s="130">
        <v>152361</v>
      </c>
      <c r="AX39" s="130">
        <v>196236</v>
      </c>
      <c r="AY39" s="130">
        <v>669</v>
      </c>
      <c r="AZ39" s="130">
        <v>669</v>
      </c>
      <c r="BA39" s="130">
        <v>0</v>
      </c>
      <c r="BB39" s="130">
        <v>669</v>
      </c>
      <c r="BC39" s="130">
        <v>153030</v>
      </c>
      <c r="BD39" s="130">
        <v>196905</v>
      </c>
      <c r="BE39" s="129">
        <v>-4819</v>
      </c>
      <c r="BF39" s="129">
        <v>0</v>
      </c>
      <c r="BG39" s="129">
        <v>0</v>
      </c>
      <c r="BH39" s="130">
        <v>-4819</v>
      </c>
      <c r="BI39" s="130">
        <v>-1943</v>
      </c>
      <c r="BJ39" s="130">
        <v>-6762</v>
      </c>
      <c r="BK39" s="130">
        <v>146268</v>
      </c>
      <c r="BL39" s="156">
        <v>190143</v>
      </c>
    </row>
    <row r="40" spans="1:64">
      <c r="A40" s="125">
        <v>36</v>
      </c>
      <c r="B40" s="3" t="s">
        <v>98</v>
      </c>
      <c r="C40" s="154">
        <v>7282</v>
      </c>
      <c r="D40" s="154">
        <v>266</v>
      </c>
      <c r="E40" s="154">
        <v>1049</v>
      </c>
      <c r="F40" s="154">
        <v>789</v>
      </c>
      <c r="G40" s="154">
        <v>102133</v>
      </c>
      <c r="H40" s="154">
        <v>2834</v>
      </c>
      <c r="I40" s="154">
        <v>9559</v>
      </c>
      <c r="J40" s="154">
        <v>98680</v>
      </c>
      <c r="K40" s="154">
        <v>1853</v>
      </c>
      <c r="L40" s="154">
        <v>22765</v>
      </c>
      <c r="M40" s="154">
        <v>18109</v>
      </c>
      <c r="N40" s="154">
        <v>30438</v>
      </c>
      <c r="O40" s="154">
        <v>4258</v>
      </c>
      <c r="P40" s="154">
        <v>21535</v>
      </c>
      <c r="Q40" s="154">
        <v>52523</v>
      </c>
      <c r="R40" s="154">
        <v>37620</v>
      </c>
      <c r="S40" s="154">
        <v>9548</v>
      </c>
      <c r="T40" s="154">
        <v>15155</v>
      </c>
      <c r="U40" s="154">
        <v>51517</v>
      </c>
      <c r="V40" s="154">
        <v>19827</v>
      </c>
      <c r="W40" s="154">
        <v>38762</v>
      </c>
      <c r="X40" s="154">
        <v>18983</v>
      </c>
      <c r="Y40" s="154">
        <v>241748</v>
      </c>
      <c r="Z40" s="154">
        <v>93512</v>
      </c>
      <c r="AA40" s="154">
        <v>31395</v>
      </c>
      <c r="AB40" s="154">
        <v>15805</v>
      </c>
      <c r="AC40" s="154">
        <v>273695</v>
      </c>
      <c r="AD40" s="154">
        <v>147236</v>
      </c>
      <c r="AE40" s="154">
        <v>92193</v>
      </c>
      <c r="AF40" s="154">
        <v>143194</v>
      </c>
      <c r="AG40" s="154">
        <v>172301</v>
      </c>
      <c r="AH40" s="154">
        <v>133576</v>
      </c>
      <c r="AI40" s="154">
        <v>157577</v>
      </c>
      <c r="AJ40" s="154">
        <v>147797</v>
      </c>
      <c r="AK40" s="154">
        <v>14800</v>
      </c>
      <c r="AL40" s="154">
        <v>363474</v>
      </c>
      <c r="AM40" s="154">
        <v>66652</v>
      </c>
      <c r="AN40" s="154">
        <v>0</v>
      </c>
      <c r="AO40" s="154">
        <v>5888</v>
      </c>
      <c r="AP40" s="130">
        <v>2666328</v>
      </c>
      <c r="AQ40" s="155">
        <v>3316</v>
      </c>
      <c r="AR40" s="129">
        <v>160612</v>
      </c>
      <c r="AS40" s="129">
        <v>66</v>
      </c>
      <c r="AT40" s="129">
        <v>6324</v>
      </c>
      <c r="AU40" s="129">
        <v>97697</v>
      </c>
      <c r="AV40" s="129">
        <v>0</v>
      </c>
      <c r="AW40" s="130">
        <v>268015</v>
      </c>
      <c r="AX40" s="130">
        <v>2934343</v>
      </c>
      <c r="AY40" s="130">
        <v>91604</v>
      </c>
      <c r="AZ40" s="130">
        <v>91604</v>
      </c>
      <c r="BA40" s="130">
        <v>104343</v>
      </c>
      <c r="BB40" s="130">
        <v>195947</v>
      </c>
      <c r="BC40" s="130">
        <v>463962</v>
      </c>
      <c r="BD40" s="130">
        <v>3130290</v>
      </c>
      <c r="BE40" s="129">
        <v>-193316</v>
      </c>
      <c r="BF40" s="129">
        <v>0</v>
      </c>
      <c r="BG40" s="129">
        <v>0</v>
      </c>
      <c r="BH40" s="130">
        <v>-193316</v>
      </c>
      <c r="BI40" s="130">
        <v>-735276</v>
      </c>
      <c r="BJ40" s="130">
        <v>-928592</v>
      </c>
      <c r="BK40" s="130">
        <v>-464630</v>
      </c>
      <c r="BL40" s="156">
        <v>2201698</v>
      </c>
    </row>
    <row r="41" spans="1:64">
      <c r="A41" s="125">
        <v>37</v>
      </c>
      <c r="B41" s="3" t="s">
        <v>99</v>
      </c>
      <c r="C41" s="154">
        <v>301</v>
      </c>
      <c r="D41" s="154">
        <v>1</v>
      </c>
      <c r="E41" s="154">
        <v>56</v>
      </c>
      <c r="F41" s="154">
        <v>1</v>
      </c>
      <c r="G41" s="154">
        <v>676</v>
      </c>
      <c r="H41" s="154">
        <v>10</v>
      </c>
      <c r="I41" s="154">
        <v>30</v>
      </c>
      <c r="J41" s="154">
        <v>480</v>
      </c>
      <c r="K41" s="154">
        <v>8</v>
      </c>
      <c r="L41" s="154">
        <v>50</v>
      </c>
      <c r="M41" s="154">
        <v>61</v>
      </c>
      <c r="N41" s="154">
        <v>153</v>
      </c>
      <c r="O41" s="154">
        <v>9</v>
      </c>
      <c r="P41" s="154">
        <v>75</v>
      </c>
      <c r="Q41" s="154">
        <v>160</v>
      </c>
      <c r="R41" s="154">
        <v>187</v>
      </c>
      <c r="S41" s="154">
        <v>49</v>
      </c>
      <c r="T41" s="154">
        <v>67</v>
      </c>
      <c r="U41" s="154">
        <v>165</v>
      </c>
      <c r="V41" s="154">
        <v>91</v>
      </c>
      <c r="W41" s="154">
        <v>270</v>
      </c>
      <c r="X41" s="154">
        <v>86</v>
      </c>
      <c r="Y41" s="154">
        <v>696</v>
      </c>
      <c r="Z41" s="154">
        <v>134</v>
      </c>
      <c r="AA41" s="154">
        <v>80</v>
      </c>
      <c r="AB41" s="154">
        <v>15</v>
      </c>
      <c r="AC41" s="154">
        <v>1918</v>
      </c>
      <c r="AD41" s="154">
        <v>321</v>
      </c>
      <c r="AE41" s="154">
        <v>2730</v>
      </c>
      <c r="AF41" s="154">
        <v>1315</v>
      </c>
      <c r="AG41" s="154">
        <v>6112</v>
      </c>
      <c r="AH41" s="154">
        <v>624</v>
      </c>
      <c r="AI41" s="154">
        <v>17488</v>
      </c>
      <c r="AJ41" s="154">
        <v>69587</v>
      </c>
      <c r="AK41" s="154">
        <v>452</v>
      </c>
      <c r="AL41" s="154">
        <v>3629</v>
      </c>
      <c r="AM41" s="154">
        <v>21368</v>
      </c>
      <c r="AN41" s="154">
        <v>0</v>
      </c>
      <c r="AO41" s="154">
        <v>649</v>
      </c>
      <c r="AP41" s="130">
        <v>130104</v>
      </c>
      <c r="AQ41" s="155">
        <v>176743</v>
      </c>
      <c r="AR41" s="129">
        <v>1306653</v>
      </c>
      <c r="AS41" s="129">
        <v>0</v>
      </c>
      <c r="AT41" s="129">
        <v>0</v>
      </c>
      <c r="AU41" s="129">
        <v>5872</v>
      </c>
      <c r="AV41" s="129">
        <v>0</v>
      </c>
      <c r="AW41" s="130">
        <v>1489268</v>
      </c>
      <c r="AX41" s="130">
        <v>1619372</v>
      </c>
      <c r="AY41" s="130">
        <v>12115</v>
      </c>
      <c r="AZ41" s="130">
        <v>12115</v>
      </c>
      <c r="BA41" s="130">
        <v>581649</v>
      </c>
      <c r="BB41" s="130">
        <v>593764</v>
      </c>
      <c r="BC41" s="130">
        <v>2083032</v>
      </c>
      <c r="BD41" s="130">
        <v>2213136</v>
      </c>
      <c r="BE41" s="129">
        <v>-20342</v>
      </c>
      <c r="BF41" s="129">
        <v>0</v>
      </c>
      <c r="BG41" s="129">
        <v>-34</v>
      </c>
      <c r="BH41" s="130">
        <v>-20376</v>
      </c>
      <c r="BI41" s="130">
        <v>-692352</v>
      </c>
      <c r="BJ41" s="130">
        <v>-712728</v>
      </c>
      <c r="BK41" s="130">
        <v>1370304</v>
      </c>
      <c r="BL41" s="156">
        <v>1500408</v>
      </c>
    </row>
    <row r="42" spans="1:64">
      <c r="A42" s="125">
        <v>38</v>
      </c>
      <c r="B42" s="3" t="s">
        <v>4</v>
      </c>
      <c r="C42" s="154">
        <v>59</v>
      </c>
      <c r="D42" s="154">
        <v>41</v>
      </c>
      <c r="E42" s="154">
        <v>52</v>
      </c>
      <c r="F42" s="154">
        <v>8</v>
      </c>
      <c r="G42" s="154">
        <v>1705</v>
      </c>
      <c r="H42" s="154">
        <v>90</v>
      </c>
      <c r="I42" s="154">
        <v>238</v>
      </c>
      <c r="J42" s="154">
        <v>1164</v>
      </c>
      <c r="K42" s="154">
        <v>10</v>
      </c>
      <c r="L42" s="154">
        <v>88</v>
      </c>
      <c r="M42" s="154">
        <v>304</v>
      </c>
      <c r="N42" s="154">
        <v>321</v>
      </c>
      <c r="O42" s="154">
        <v>56</v>
      </c>
      <c r="P42" s="154">
        <v>347</v>
      </c>
      <c r="Q42" s="154">
        <v>776</v>
      </c>
      <c r="R42" s="154">
        <v>870</v>
      </c>
      <c r="S42" s="154">
        <v>283</v>
      </c>
      <c r="T42" s="154">
        <v>432</v>
      </c>
      <c r="U42" s="154">
        <v>1032</v>
      </c>
      <c r="V42" s="154">
        <v>329</v>
      </c>
      <c r="W42" s="154">
        <v>932</v>
      </c>
      <c r="X42" s="154">
        <v>440</v>
      </c>
      <c r="Y42" s="154">
        <v>1619</v>
      </c>
      <c r="Z42" s="154">
        <v>76</v>
      </c>
      <c r="AA42" s="154">
        <v>195</v>
      </c>
      <c r="AB42" s="154">
        <v>645</v>
      </c>
      <c r="AC42" s="154">
        <v>5914</v>
      </c>
      <c r="AD42" s="154">
        <v>4014</v>
      </c>
      <c r="AE42" s="154">
        <v>1209</v>
      </c>
      <c r="AF42" s="154">
        <v>4614</v>
      </c>
      <c r="AG42" s="154">
        <v>2158</v>
      </c>
      <c r="AH42" s="154">
        <v>3928</v>
      </c>
      <c r="AI42" s="154">
        <v>6128</v>
      </c>
      <c r="AJ42" s="154">
        <v>7407</v>
      </c>
      <c r="AK42" s="154">
        <v>843</v>
      </c>
      <c r="AL42" s="154">
        <v>3408</v>
      </c>
      <c r="AM42" s="154">
        <v>2811</v>
      </c>
      <c r="AN42" s="154">
        <v>0</v>
      </c>
      <c r="AO42" s="154">
        <v>23</v>
      </c>
      <c r="AP42" s="130">
        <v>54569</v>
      </c>
      <c r="AQ42" s="155">
        <v>0</v>
      </c>
      <c r="AR42" s="129">
        <v>0</v>
      </c>
      <c r="AS42" s="129">
        <v>0</v>
      </c>
      <c r="AT42" s="129">
        <v>0</v>
      </c>
      <c r="AU42" s="129">
        <v>0</v>
      </c>
      <c r="AV42" s="129">
        <v>0</v>
      </c>
      <c r="AW42" s="130">
        <v>0</v>
      </c>
      <c r="AX42" s="130">
        <v>54569</v>
      </c>
      <c r="AY42" s="130">
        <v>0</v>
      </c>
      <c r="AZ42" s="130">
        <v>0</v>
      </c>
      <c r="BA42" s="130">
        <v>0</v>
      </c>
      <c r="BB42" s="130">
        <v>0</v>
      </c>
      <c r="BC42" s="130">
        <v>0</v>
      </c>
      <c r="BD42" s="130">
        <v>54569</v>
      </c>
      <c r="BE42" s="129">
        <v>0</v>
      </c>
      <c r="BF42" s="129">
        <v>0</v>
      </c>
      <c r="BG42" s="129">
        <v>0</v>
      </c>
      <c r="BH42" s="130">
        <v>0</v>
      </c>
      <c r="BI42" s="130">
        <v>0</v>
      </c>
      <c r="BJ42" s="130">
        <v>0</v>
      </c>
      <c r="BK42" s="130">
        <v>0</v>
      </c>
      <c r="BL42" s="156">
        <v>54569</v>
      </c>
    </row>
    <row r="43" spans="1:64">
      <c r="A43" s="125">
        <v>39</v>
      </c>
      <c r="B43" s="3" t="s">
        <v>5</v>
      </c>
      <c r="C43" s="154">
        <v>887</v>
      </c>
      <c r="D43" s="154">
        <v>8</v>
      </c>
      <c r="E43" s="154">
        <v>467</v>
      </c>
      <c r="F43" s="154">
        <v>37</v>
      </c>
      <c r="G43" s="154">
        <v>8657</v>
      </c>
      <c r="H43" s="154">
        <v>231</v>
      </c>
      <c r="I43" s="154">
        <v>1118</v>
      </c>
      <c r="J43" s="154">
        <v>1767</v>
      </c>
      <c r="K43" s="154">
        <v>531</v>
      </c>
      <c r="L43" s="154">
        <v>1158</v>
      </c>
      <c r="M43" s="154">
        <v>3173</v>
      </c>
      <c r="N43" s="154">
        <v>13572</v>
      </c>
      <c r="O43" s="154">
        <v>1186</v>
      </c>
      <c r="P43" s="154">
        <v>3972</v>
      </c>
      <c r="Q43" s="154">
        <v>9141</v>
      </c>
      <c r="R43" s="154">
        <v>5699</v>
      </c>
      <c r="S43" s="154">
        <v>730</v>
      </c>
      <c r="T43" s="154">
        <v>330</v>
      </c>
      <c r="U43" s="154">
        <v>4379</v>
      </c>
      <c r="V43" s="154">
        <v>904</v>
      </c>
      <c r="W43" s="154">
        <v>5565</v>
      </c>
      <c r="X43" s="154">
        <v>649</v>
      </c>
      <c r="Y43" s="154">
        <v>32533</v>
      </c>
      <c r="Z43" s="154">
        <v>4268</v>
      </c>
      <c r="AA43" s="154">
        <v>1421</v>
      </c>
      <c r="AB43" s="154">
        <v>1706</v>
      </c>
      <c r="AC43" s="154">
        <v>12488</v>
      </c>
      <c r="AD43" s="154">
        <v>11793</v>
      </c>
      <c r="AE43" s="154">
        <v>12124</v>
      </c>
      <c r="AF43" s="154">
        <v>7853</v>
      </c>
      <c r="AG43" s="154">
        <v>5311</v>
      </c>
      <c r="AH43" s="154">
        <v>463</v>
      </c>
      <c r="AI43" s="154">
        <v>10838</v>
      </c>
      <c r="AJ43" s="154">
        <v>8461</v>
      </c>
      <c r="AK43" s="154">
        <v>2387</v>
      </c>
      <c r="AL43" s="154">
        <v>7493</v>
      </c>
      <c r="AM43" s="154">
        <v>6557</v>
      </c>
      <c r="AN43" s="154">
        <v>27</v>
      </c>
      <c r="AO43" s="154">
        <v>0</v>
      </c>
      <c r="AP43" s="130">
        <v>189884</v>
      </c>
      <c r="AQ43" s="155">
        <v>0</v>
      </c>
      <c r="AR43" s="129">
        <v>81</v>
      </c>
      <c r="AS43" s="129">
        <v>0</v>
      </c>
      <c r="AT43" s="129">
        <v>0</v>
      </c>
      <c r="AU43" s="129">
        <v>0</v>
      </c>
      <c r="AV43" s="129">
        <v>0</v>
      </c>
      <c r="AW43" s="130">
        <v>81</v>
      </c>
      <c r="AX43" s="130">
        <v>189965</v>
      </c>
      <c r="AY43" s="130">
        <v>69124</v>
      </c>
      <c r="AZ43" s="130">
        <v>69124</v>
      </c>
      <c r="BA43" s="130">
        <v>0</v>
      </c>
      <c r="BB43" s="130">
        <v>69124</v>
      </c>
      <c r="BC43" s="130">
        <v>69205</v>
      </c>
      <c r="BD43" s="130">
        <v>259089</v>
      </c>
      <c r="BE43" s="129">
        <v>-63076</v>
      </c>
      <c r="BF43" s="129">
        <v>-74</v>
      </c>
      <c r="BG43" s="129">
        <v>-6070</v>
      </c>
      <c r="BH43" s="130">
        <v>-69220</v>
      </c>
      <c r="BI43" s="130">
        <v>0</v>
      </c>
      <c r="BJ43" s="130">
        <v>-69220</v>
      </c>
      <c r="BK43" s="130">
        <v>-15</v>
      </c>
      <c r="BL43" s="156">
        <v>189869</v>
      </c>
    </row>
    <row r="44" spans="1:64">
      <c r="A44" s="132">
        <v>40</v>
      </c>
      <c r="B44" s="4" t="s">
        <v>6</v>
      </c>
      <c r="C44" s="133">
        <v>92816</v>
      </c>
      <c r="D44" s="133">
        <v>3298</v>
      </c>
      <c r="E44" s="133">
        <v>25501</v>
      </c>
      <c r="F44" s="133">
        <v>2910</v>
      </c>
      <c r="G44" s="133">
        <v>1389998</v>
      </c>
      <c r="H44" s="133">
        <v>49991</v>
      </c>
      <c r="I44" s="133">
        <v>236404</v>
      </c>
      <c r="J44" s="133">
        <v>1080929</v>
      </c>
      <c r="K44" s="133">
        <v>100799</v>
      </c>
      <c r="L44" s="133">
        <v>285279</v>
      </c>
      <c r="M44" s="133">
        <v>139855</v>
      </c>
      <c r="N44" s="133">
        <v>1693315</v>
      </c>
      <c r="O44" s="133">
        <v>196120</v>
      </c>
      <c r="P44" s="133">
        <v>345339</v>
      </c>
      <c r="Q44" s="133">
        <v>735591</v>
      </c>
      <c r="R44" s="133">
        <v>503932</v>
      </c>
      <c r="S44" s="133">
        <v>137996</v>
      </c>
      <c r="T44" s="133">
        <v>181308</v>
      </c>
      <c r="U44" s="133">
        <v>791143</v>
      </c>
      <c r="V44" s="133">
        <v>289281</v>
      </c>
      <c r="W44" s="133">
        <v>833479</v>
      </c>
      <c r="X44" s="133">
        <v>219911</v>
      </c>
      <c r="Y44" s="133">
        <v>1149224</v>
      </c>
      <c r="Z44" s="133">
        <v>824825</v>
      </c>
      <c r="AA44" s="133">
        <v>104307</v>
      </c>
      <c r="AB44" s="133">
        <v>78114</v>
      </c>
      <c r="AC44" s="133">
        <v>895444</v>
      </c>
      <c r="AD44" s="133">
        <v>439996</v>
      </c>
      <c r="AE44" s="133">
        <v>650402</v>
      </c>
      <c r="AF44" s="133">
        <v>639775</v>
      </c>
      <c r="AG44" s="133">
        <v>527126</v>
      </c>
      <c r="AH44" s="133">
        <v>406154</v>
      </c>
      <c r="AI44" s="133">
        <v>499706</v>
      </c>
      <c r="AJ44" s="133">
        <v>1265003</v>
      </c>
      <c r="AK44" s="133">
        <v>71910</v>
      </c>
      <c r="AL44" s="133">
        <v>812798</v>
      </c>
      <c r="AM44" s="133">
        <v>677142</v>
      </c>
      <c r="AN44" s="133">
        <v>54569</v>
      </c>
      <c r="AO44" s="133">
        <v>66572</v>
      </c>
      <c r="AP44" s="134">
        <v>18498262</v>
      </c>
      <c r="AQ44" s="157">
        <v>344192</v>
      </c>
      <c r="AR44" s="133">
        <v>11353034</v>
      </c>
      <c r="AS44" s="133">
        <v>4529139</v>
      </c>
      <c r="AT44" s="133">
        <v>960215</v>
      </c>
      <c r="AU44" s="133">
        <v>4198221</v>
      </c>
      <c r="AV44" s="133">
        <v>-59472</v>
      </c>
      <c r="AW44" s="134">
        <v>21325329</v>
      </c>
      <c r="AX44" s="134">
        <v>39823591</v>
      </c>
      <c r="AY44" s="134">
        <v>2569480</v>
      </c>
      <c r="AZ44" s="134">
        <v>2569480</v>
      </c>
      <c r="BA44" s="134">
        <v>12841778</v>
      </c>
      <c r="BB44" s="134">
        <v>15411258</v>
      </c>
      <c r="BC44" s="134">
        <v>36736587</v>
      </c>
      <c r="BD44" s="134">
        <v>55234849</v>
      </c>
      <c r="BE44" s="133">
        <v>-3524318</v>
      </c>
      <c r="BF44" s="133">
        <v>-32674</v>
      </c>
      <c r="BG44" s="133">
        <v>-355738</v>
      </c>
      <c r="BH44" s="134">
        <v>-3912730</v>
      </c>
      <c r="BI44" s="134">
        <v>-12040154</v>
      </c>
      <c r="BJ44" s="134">
        <v>-15952884</v>
      </c>
      <c r="BK44" s="134">
        <v>20783703</v>
      </c>
      <c r="BL44" s="158">
        <v>39281965</v>
      </c>
    </row>
    <row r="45" spans="1:64">
      <c r="A45" s="125">
        <v>41</v>
      </c>
      <c r="B45" s="5" t="s">
        <v>28</v>
      </c>
      <c r="C45" s="159">
        <v>311</v>
      </c>
      <c r="D45" s="159">
        <v>130</v>
      </c>
      <c r="E45" s="159">
        <v>1294</v>
      </c>
      <c r="F45" s="159">
        <v>89</v>
      </c>
      <c r="G45" s="159">
        <v>11957</v>
      </c>
      <c r="H45" s="159">
        <v>684</v>
      </c>
      <c r="I45" s="159">
        <v>4155</v>
      </c>
      <c r="J45" s="159">
        <v>14942</v>
      </c>
      <c r="K45" s="159">
        <v>380</v>
      </c>
      <c r="L45" s="159">
        <v>6911</v>
      </c>
      <c r="M45" s="159">
        <v>3240</v>
      </c>
      <c r="N45" s="159">
        <v>9751</v>
      </c>
      <c r="O45" s="159">
        <v>925</v>
      </c>
      <c r="P45" s="159">
        <v>6213</v>
      </c>
      <c r="Q45" s="159">
        <v>12941</v>
      </c>
      <c r="R45" s="159">
        <v>6792</v>
      </c>
      <c r="S45" s="159">
        <v>2101</v>
      </c>
      <c r="T45" s="159">
        <v>2281</v>
      </c>
      <c r="U45" s="159">
        <v>12605</v>
      </c>
      <c r="V45" s="159">
        <v>4886</v>
      </c>
      <c r="W45" s="159">
        <v>7373</v>
      </c>
      <c r="X45" s="159">
        <v>4927</v>
      </c>
      <c r="Y45" s="159">
        <v>26785</v>
      </c>
      <c r="Z45" s="159">
        <v>6558</v>
      </c>
      <c r="AA45" s="159">
        <v>1527</v>
      </c>
      <c r="AB45" s="159">
        <v>3805</v>
      </c>
      <c r="AC45" s="159">
        <v>39921</v>
      </c>
      <c r="AD45" s="159">
        <v>28854</v>
      </c>
      <c r="AE45" s="159">
        <v>6048</v>
      </c>
      <c r="AF45" s="159">
        <v>18649</v>
      </c>
      <c r="AG45" s="159">
        <v>6175</v>
      </c>
      <c r="AH45" s="159">
        <v>13075</v>
      </c>
      <c r="AI45" s="159">
        <v>6000</v>
      </c>
      <c r="AJ45" s="159">
        <v>24960</v>
      </c>
      <c r="AK45" s="159">
        <v>6606</v>
      </c>
      <c r="AL45" s="159">
        <v>18545</v>
      </c>
      <c r="AM45" s="159">
        <v>21421</v>
      </c>
      <c r="AN45" s="159">
        <v>0</v>
      </c>
      <c r="AO45" s="159">
        <v>375</v>
      </c>
      <c r="AP45" s="131">
        <v>344192</v>
      </c>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row>
    <row r="46" spans="1:64">
      <c r="A46" s="125">
        <v>42</v>
      </c>
      <c r="B46" s="3" t="s">
        <v>69</v>
      </c>
      <c r="C46" s="129">
        <v>24640</v>
      </c>
      <c r="D46" s="129">
        <v>2172</v>
      </c>
      <c r="E46" s="129">
        <v>8735</v>
      </c>
      <c r="F46" s="129">
        <v>1695</v>
      </c>
      <c r="G46" s="129">
        <v>290965</v>
      </c>
      <c r="H46" s="129">
        <v>22639</v>
      </c>
      <c r="I46" s="129">
        <v>64754</v>
      </c>
      <c r="J46" s="129">
        <v>200058</v>
      </c>
      <c r="K46" s="129">
        <v>2097</v>
      </c>
      <c r="L46" s="129">
        <v>122932</v>
      </c>
      <c r="M46" s="129">
        <v>61070</v>
      </c>
      <c r="N46" s="129">
        <v>135186</v>
      </c>
      <c r="O46" s="129">
        <v>29148</v>
      </c>
      <c r="P46" s="129">
        <v>188104</v>
      </c>
      <c r="Q46" s="129">
        <v>280414</v>
      </c>
      <c r="R46" s="129">
        <v>221415</v>
      </c>
      <c r="S46" s="129">
        <v>54537</v>
      </c>
      <c r="T46" s="129">
        <v>71745</v>
      </c>
      <c r="U46" s="129">
        <v>247913</v>
      </c>
      <c r="V46" s="129">
        <v>68807</v>
      </c>
      <c r="W46" s="129">
        <v>217196</v>
      </c>
      <c r="X46" s="129">
        <v>108470</v>
      </c>
      <c r="Y46" s="129">
        <v>741918</v>
      </c>
      <c r="Z46" s="129">
        <v>97275</v>
      </c>
      <c r="AA46" s="129">
        <v>21613</v>
      </c>
      <c r="AB46" s="129">
        <v>101051</v>
      </c>
      <c r="AC46" s="129">
        <v>1280583</v>
      </c>
      <c r="AD46" s="129">
        <v>359886</v>
      </c>
      <c r="AE46" s="129">
        <v>205959</v>
      </c>
      <c r="AF46" s="129">
        <v>723893</v>
      </c>
      <c r="AG46" s="129">
        <v>191917</v>
      </c>
      <c r="AH46" s="129">
        <v>479726</v>
      </c>
      <c r="AI46" s="129">
        <v>900580</v>
      </c>
      <c r="AJ46" s="129">
        <v>1568132</v>
      </c>
      <c r="AK46" s="129">
        <v>101345</v>
      </c>
      <c r="AL46" s="129">
        <v>820295</v>
      </c>
      <c r="AM46" s="129">
        <v>485861</v>
      </c>
      <c r="AN46" s="129">
        <v>0</v>
      </c>
      <c r="AO46" s="129">
        <v>1410</v>
      </c>
      <c r="AP46" s="130">
        <v>10506136</v>
      </c>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row>
    <row r="47" spans="1:64">
      <c r="A47" s="125">
        <v>43</v>
      </c>
      <c r="B47" s="3" t="s">
        <v>29</v>
      </c>
      <c r="C47" s="129">
        <v>22411</v>
      </c>
      <c r="D47" s="129">
        <v>3008</v>
      </c>
      <c r="E47" s="129">
        <v>7731</v>
      </c>
      <c r="F47" s="129">
        <v>790</v>
      </c>
      <c r="G47" s="129">
        <v>184090</v>
      </c>
      <c r="H47" s="129">
        <v>-1243</v>
      </c>
      <c r="I47" s="129">
        <v>31516</v>
      </c>
      <c r="J47" s="129">
        <v>141047</v>
      </c>
      <c r="K47" s="129">
        <v>13023</v>
      </c>
      <c r="L47" s="129">
        <v>31000</v>
      </c>
      <c r="M47" s="129">
        <v>31356</v>
      </c>
      <c r="N47" s="129">
        <v>183945</v>
      </c>
      <c r="O47" s="129">
        <v>15888</v>
      </c>
      <c r="P47" s="129">
        <v>32536</v>
      </c>
      <c r="Q47" s="129">
        <v>144523</v>
      </c>
      <c r="R47" s="129">
        <v>70033</v>
      </c>
      <c r="S47" s="129">
        <v>937</v>
      </c>
      <c r="T47" s="129">
        <v>-13550</v>
      </c>
      <c r="U47" s="129">
        <v>-27695</v>
      </c>
      <c r="V47" s="129">
        <v>-14959</v>
      </c>
      <c r="W47" s="129">
        <v>11772</v>
      </c>
      <c r="X47" s="129">
        <v>-3859</v>
      </c>
      <c r="Y47" s="129">
        <v>74044</v>
      </c>
      <c r="Z47" s="129">
        <v>139400</v>
      </c>
      <c r="AA47" s="129">
        <v>22610</v>
      </c>
      <c r="AB47" s="129">
        <v>12777</v>
      </c>
      <c r="AC47" s="129">
        <v>260345</v>
      </c>
      <c r="AD47" s="129">
        <v>263922</v>
      </c>
      <c r="AE47" s="129">
        <v>1220158</v>
      </c>
      <c r="AF47" s="129">
        <v>40258</v>
      </c>
      <c r="AG47" s="129">
        <v>145435</v>
      </c>
      <c r="AH47" s="129">
        <v>0</v>
      </c>
      <c r="AI47" s="129">
        <v>27515</v>
      </c>
      <c r="AJ47" s="129">
        <v>45619</v>
      </c>
      <c r="AK47" s="129">
        <v>-1491</v>
      </c>
      <c r="AL47" s="129">
        <v>161989</v>
      </c>
      <c r="AM47" s="129">
        <v>43415</v>
      </c>
      <c r="AN47" s="129">
        <v>0</v>
      </c>
      <c r="AO47" s="129">
        <v>109156</v>
      </c>
      <c r="AP47" s="130">
        <v>3429452</v>
      </c>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row>
    <row r="48" spans="1:64">
      <c r="A48" s="125">
        <v>44</v>
      </c>
      <c r="B48" s="3" t="s">
        <v>30</v>
      </c>
      <c r="C48" s="129">
        <v>28121</v>
      </c>
      <c r="D48" s="129">
        <v>689</v>
      </c>
      <c r="E48" s="129">
        <v>6443</v>
      </c>
      <c r="F48" s="129">
        <v>743</v>
      </c>
      <c r="G48" s="129">
        <v>137207</v>
      </c>
      <c r="H48" s="129">
        <v>10613</v>
      </c>
      <c r="I48" s="129">
        <v>23384</v>
      </c>
      <c r="J48" s="129">
        <v>267742</v>
      </c>
      <c r="K48" s="129">
        <v>6657</v>
      </c>
      <c r="L48" s="129">
        <v>52314</v>
      </c>
      <c r="M48" s="129">
        <v>34085</v>
      </c>
      <c r="N48" s="129">
        <v>110093</v>
      </c>
      <c r="O48" s="129">
        <v>8845</v>
      </c>
      <c r="P48" s="129">
        <v>53235</v>
      </c>
      <c r="Q48" s="129">
        <v>138714</v>
      </c>
      <c r="R48" s="129">
        <v>102574</v>
      </c>
      <c r="S48" s="129">
        <v>30629</v>
      </c>
      <c r="T48" s="129">
        <v>47712</v>
      </c>
      <c r="U48" s="129">
        <v>208522</v>
      </c>
      <c r="V48" s="129">
        <v>89019</v>
      </c>
      <c r="W48" s="129">
        <v>131128</v>
      </c>
      <c r="X48" s="129">
        <v>38699</v>
      </c>
      <c r="Y48" s="129">
        <v>102728</v>
      </c>
      <c r="Z48" s="129">
        <v>269715</v>
      </c>
      <c r="AA48" s="129">
        <v>39461</v>
      </c>
      <c r="AB48" s="129">
        <v>17517</v>
      </c>
      <c r="AC48" s="129">
        <v>283737</v>
      </c>
      <c r="AD48" s="129">
        <v>89472</v>
      </c>
      <c r="AE48" s="129">
        <v>1178643</v>
      </c>
      <c r="AF48" s="129">
        <v>299088</v>
      </c>
      <c r="AG48" s="129">
        <v>163180</v>
      </c>
      <c r="AH48" s="129">
        <v>537239</v>
      </c>
      <c r="AI48" s="129">
        <v>279584</v>
      </c>
      <c r="AJ48" s="129">
        <v>183331</v>
      </c>
      <c r="AK48" s="129">
        <v>8463</v>
      </c>
      <c r="AL48" s="129">
        <v>266174</v>
      </c>
      <c r="AM48" s="129">
        <v>187806</v>
      </c>
      <c r="AN48" s="129">
        <v>0</v>
      </c>
      <c r="AO48" s="129">
        <v>6675</v>
      </c>
      <c r="AP48" s="130">
        <v>5439981</v>
      </c>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row>
    <row r="49" spans="1:64">
      <c r="A49" s="125">
        <v>45</v>
      </c>
      <c r="B49" s="3" t="s">
        <v>31</v>
      </c>
      <c r="C49" s="129">
        <v>3777</v>
      </c>
      <c r="D49" s="129">
        <v>355</v>
      </c>
      <c r="E49" s="129">
        <v>1294</v>
      </c>
      <c r="F49" s="129">
        <v>344</v>
      </c>
      <c r="G49" s="129">
        <v>103447</v>
      </c>
      <c r="H49" s="129">
        <v>495</v>
      </c>
      <c r="I49" s="129">
        <v>13318</v>
      </c>
      <c r="J49" s="129">
        <v>3373</v>
      </c>
      <c r="K49" s="129">
        <v>14530</v>
      </c>
      <c r="L49" s="129">
        <v>12616</v>
      </c>
      <c r="M49" s="129">
        <v>10957</v>
      </c>
      <c r="N49" s="129">
        <v>32566</v>
      </c>
      <c r="O49" s="129">
        <v>-1199</v>
      </c>
      <c r="P49" s="129">
        <v>23092</v>
      </c>
      <c r="Q49" s="129">
        <v>2726</v>
      </c>
      <c r="R49" s="129">
        <v>3443</v>
      </c>
      <c r="S49" s="129">
        <v>-4802</v>
      </c>
      <c r="T49" s="129">
        <v>-14171</v>
      </c>
      <c r="U49" s="129">
        <v>-18151</v>
      </c>
      <c r="V49" s="129">
        <v>-19556</v>
      </c>
      <c r="W49" s="129">
        <v>-6042</v>
      </c>
      <c r="X49" s="129">
        <v>7850</v>
      </c>
      <c r="Y49" s="129">
        <v>104455</v>
      </c>
      <c r="Z49" s="129">
        <v>46964</v>
      </c>
      <c r="AA49" s="129">
        <v>7214</v>
      </c>
      <c r="AB49" s="129">
        <v>9820</v>
      </c>
      <c r="AC49" s="129">
        <v>169131</v>
      </c>
      <c r="AD49" s="129">
        <v>20390</v>
      </c>
      <c r="AE49" s="129">
        <v>251198</v>
      </c>
      <c r="AF49" s="129">
        <v>84822</v>
      </c>
      <c r="AG49" s="129">
        <v>32177</v>
      </c>
      <c r="AH49" s="129">
        <v>2458</v>
      </c>
      <c r="AI49" s="129">
        <v>16592</v>
      </c>
      <c r="AJ49" s="129">
        <v>34069</v>
      </c>
      <c r="AK49" s="129">
        <v>6216</v>
      </c>
      <c r="AL49" s="129">
        <v>121981</v>
      </c>
      <c r="AM49" s="129">
        <v>84767</v>
      </c>
      <c r="AN49" s="129">
        <v>0</v>
      </c>
      <c r="AO49" s="129">
        <v>6243</v>
      </c>
      <c r="AP49" s="130">
        <v>1168759</v>
      </c>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row>
    <row r="50" spans="1:64">
      <c r="A50" s="125">
        <v>46</v>
      </c>
      <c r="B50" s="3" t="s">
        <v>32</v>
      </c>
      <c r="C50" s="129">
        <v>-9491</v>
      </c>
      <c r="D50" s="129">
        <v>-133</v>
      </c>
      <c r="E50" s="129">
        <v>-75</v>
      </c>
      <c r="F50" s="129">
        <v>0</v>
      </c>
      <c r="G50" s="129">
        <v>-4646</v>
      </c>
      <c r="H50" s="129">
        <v>0</v>
      </c>
      <c r="I50" s="129">
        <v>0</v>
      </c>
      <c r="J50" s="129">
        <v>-5</v>
      </c>
      <c r="K50" s="129">
        <v>-244</v>
      </c>
      <c r="L50" s="129">
        <v>-1</v>
      </c>
      <c r="M50" s="129">
        <v>0</v>
      </c>
      <c r="N50" s="129">
        <v>-3</v>
      </c>
      <c r="O50" s="129">
        <v>0</v>
      </c>
      <c r="P50" s="129">
        <v>-5</v>
      </c>
      <c r="Q50" s="129">
        <v>-5</v>
      </c>
      <c r="R50" s="129">
        <v>-2</v>
      </c>
      <c r="S50" s="129">
        <v>-1</v>
      </c>
      <c r="T50" s="129">
        <v>-2</v>
      </c>
      <c r="U50" s="129">
        <v>-4</v>
      </c>
      <c r="V50" s="129">
        <v>-1</v>
      </c>
      <c r="W50" s="129">
        <v>-25</v>
      </c>
      <c r="X50" s="129">
        <v>-1</v>
      </c>
      <c r="Y50" s="129">
        <v>-6658</v>
      </c>
      <c r="Z50" s="129">
        <v>-286</v>
      </c>
      <c r="AA50" s="129">
        <v>-6818</v>
      </c>
      <c r="AB50" s="129">
        <v>-1</v>
      </c>
      <c r="AC50" s="129">
        <v>-2098</v>
      </c>
      <c r="AD50" s="129">
        <v>-14087</v>
      </c>
      <c r="AE50" s="129">
        <v>-756</v>
      </c>
      <c r="AF50" s="129">
        <v>-7330</v>
      </c>
      <c r="AG50" s="129">
        <v>-5</v>
      </c>
      <c r="AH50" s="129">
        <v>0</v>
      </c>
      <c r="AI50" s="129">
        <v>-8495</v>
      </c>
      <c r="AJ50" s="129">
        <v>-40083</v>
      </c>
      <c r="AK50" s="129">
        <v>-2906</v>
      </c>
      <c r="AL50" s="129">
        <v>-84</v>
      </c>
      <c r="AM50" s="129">
        <v>-4</v>
      </c>
      <c r="AN50" s="129">
        <v>0</v>
      </c>
      <c r="AO50" s="129">
        <v>-562</v>
      </c>
      <c r="AP50" s="130">
        <v>-104817</v>
      </c>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row>
    <row r="51" spans="1:64">
      <c r="A51" s="132">
        <v>47</v>
      </c>
      <c r="B51" s="4" t="s">
        <v>33</v>
      </c>
      <c r="C51" s="133">
        <v>69769</v>
      </c>
      <c r="D51" s="133">
        <v>6221</v>
      </c>
      <c r="E51" s="133">
        <v>25422</v>
      </c>
      <c r="F51" s="133">
        <v>3661</v>
      </c>
      <c r="G51" s="133">
        <v>723020</v>
      </c>
      <c r="H51" s="133">
        <v>33188</v>
      </c>
      <c r="I51" s="133">
        <v>137127</v>
      </c>
      <c r="J51" s="133">
        <v>627157</v>
      </c>
      <c r="K51" s="133">
        <v>36443</v>
      </c>
      <c r="L51" s="133">
        <v>225772</v>
      </c>
      <c r="M51" s="133">
        <v>140708</v>
      </c>
      <c r="N51" s="133">
        <v>471538</v>
      </c>
      <c r="O51" s="133">
        <v>53607</v>
      </c>
      <c r="P51" s="133">
        <v>303175</v>
      </c>
      <c r="Q51" s="133">
        <v>579313</v>
      </c>
      <c r="R51" s="133">
        <v>404255</v>
      </c>
      <c r="S51" s="133">
        <v>83401</v>
      </c>
      <c r="T51" s="133">
        <v>94015</v>
      </c>
      <c r="U51" s="133">
        <v>423190</v>
      </c>
      <c r="V51" s="133">
        <v>128196</v>
      </c>
      <c r="W51" s="133">
        <v>361402</v>
      </c>
      <c r="X51" s="133">
        <v>156086</v>
      </c>
      <c r="Y51" s="133">
        <v>1043272</v>
      </c>
      <c r="Z51" s="133">
        <v>559626</v>
      </c>
      <c r="AA51" s="133">
        <v>85607</v>
      </c>
      <c r="AB51" s="133">
        <v>144969</v>
      </c>
      <c r="AC51" s="133">
        <v>2031619</v>
      </c>
      <c r="AD51" s="133">
        <v>748437</v>
      </c>
      <c r="AE51" s="133">
        <v>2861250</v>
      </c>
      <c r="AF51" s="133">
        <v>1159380</v>
      </c>
      <c r="AG51" s="133">
        <v>538879</v>
      </c>
      <c r="AH51" s="133">
        <v>1032498</v>
      </c>
      <c r="AI51" s="133">
        <v>1221776</v>
      </c>
      <c r="AJ51" s="133">
        <v>1816028</v>
      </c>
      <c r="AK51" s="133">
        <v>118233</v>
      </c>
      <c r="AL51" s="133">
        <v>1388900</v>
      </c>
      <c r="AM51" s="133">
        <v>823266</v>
      </c>
      <c r="AN51" s="133">
        <v>0</v>
      </c>
      <c r="AO51" s="133">
        <v>123297</v>
      </c>
      <c r="AP51" s="134">
        <v>20783703</v>
      </c>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row>
    <row r="52" spans="1:64">
      <c r="A52" s="132">
        <v>48</v>
      </c>
      <c r="B52" s="13" t="s">
        <v>34</v>
      </c>
      <c r="C52" s="160">
        <v>162585</v>
      </c>
      <c r="D52" s="160">
        <v>9519</v>
      </c>
      <c r="E52" s="160">
        <v>50923</v>
      </c>
      <c r="F52" s="160">
        <v>6571</v>
      </c>
      <c r="G52" s="160">
        <v>2113018</v>
      </c>
      <c r="H52" s="160">
        <v>83179</v>
      </c>
      <c r="I52" s="160">
        <v>373531</v>
      </c>
      <c r="J52" s="160">
        <v>1708086</v>
      </c>
      <c r="K52" s="160">
        <v>137242</v>
      </c>
      <c r="L52" s="160">
        <v>511051</v>
      </c>
      <c r="M52" s="160">
        <v>280563</v>
      </c>
      <c r="N52" s="160">
        <v>2164853</v>
      </c>
      <c r="O52" s="160">
        <v>249727</v>
      </c>
      <c r="P52" s="160">
        <v>648514</v>
      </c>
      <c r="Q52" s="160">
        <v>1314904</v>
      </c>
      <c r="R52" s="160">
        <v>908187</v>
      </c>
      <c r="S52" s="160">
        <v>221397</v>
      </c>
      <c r="T52" s="160">
        <v>275323</v>
      </c>
      <c r="U52" s="160">
        <v>1214333</v>
      </c>
      <c r="V52" s="160">
        <v>417477</v>
      </c>
      <c r="W52" s="160">
        <v>1194881</v>
      </c>
      <c r="X52" s="160">
        <v>375997</v>
      </c>
      <c r="Y52" s="160">
        <v>2192496</v>
      </c>
      <c r="Z52" s="160">
        <v>1384451</v>
      </c>
      <c r="AA52" s="160">
        <v>189914</v>
      </c>
      <c r="AB52" s="160">
        <v>223083</v>
      </c>
      <c r="AC52" s="160">
        <v>2927063</v>
      </c>
      <c r="AD52" s="160">
        <v>1188433</v>
      </c>
      <c r="AE52" s="160">
        <v>3511652</v>
      </c>
      <c r="AF52" s="160">
        <v>1799155</v>
      </c>
      <c r="AG52" s="160">
        <v>1066005</v>
      </c>
      <c r="AH52" s="160">
        <v>1438652</v>
      </c>
      <c r="AI52" s="160">
        <v>1721482</v>
      </c>
      <c r="AJ52" s="160">
        <v>3081031</v>
      </c>
      <c r="AK52" s="160">
        <v>190143</v>
      </c>
      <c r="AL52" s="160">
        <v>2201698</v>
      </c>
      <c r="AM52" s="160">
        <v>1500408</v>
      </c>
      <c r="AN52" s="160">
        <v>54569</v>
      </c>
      <c r="AO52" s="160">
        <v>189869</v>
      </c>
      <c r="AP52" s="161">
        <v>39281965</v>
      </c>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row>
    <row r="53" spans="1:64">
      <c r="A53" s="73" t="s">
        <v>188</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0C56-F910-42A3-A33A-7FD688695368}">
  <dimension ref="A1:BL53"/>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73" customWidth="1"/>
    <col min="2" max="2" width="21.58203125" style="73" customWidth="1"/>
    <col min="3" max="215" width="10.58203125" style="73" customWidth="1"/>
    <col min="216" max="16384" width="8.6640625" style="73"/>
  </cols>
  <sheetData>
    <row r="1" spans="1:64">
      <c r="A1" s="73" t="s">
        <v>0</v>
      </c>
    </row>
    <row r="2" spans="1:64">
      <c r="A2" s="73" t="s">
        <v>104</v>
      </c>
    </row>
    <row r="3" spans="1:64">
      <c r="A3" s="123"/>
      <c r="B3" s="124"/>
      <c r="C3" s="123">
        <v>1</v>
      </c>
      <c r="D3" s="124">
        <v>2</v>
      </c>
      <c r="E3" s="124">
        <v>3</v>
      </c>
      <c r="F3" s="124">
        <v>4</v>
      </c>
      <c r="G3" s="124">
        <v>5</v>
      </c>
      <c r="H3" s="124">
        <v>6</v>
      </c>
      <c r="I3" s="124">
        <v>7</v>
      </c>
      <c r="J3" s="124">
        <v>8</v>
      </c>
      <c r="K3" s="124">
        <v>9</v>
      </c>
      <c r="L3" s="124">
        <v>10</v>
      </c>
      <c r="M3" s="124">
        <v>11</v>
      </c>
      <c r="N3" s="124">
        <v>12</v>
      </c>
      <c r="O3" s="124">
        <v>13</v>
      </c>
      <c r="P3" s="124">
        <v>14</v>
      </c>
      <c r="Q3" s="124">
        <v>15</v>
      </c>
      <c r="R3" s="124">
        <v>16</v>
      </c>
      <c r="S3" s="124">
        <v>17</v>
      </c>
      <c r="T3" s="124">
        <v>18</v>
      </c>
      <c r="U3" s="124">
        <v>19</v>
      </c>
      <c r="V3" s="124">
        <v>20</v>
      </c>
      <c r="W3" s="124">
        <v>21</v>
      </c>
      <c r="X3" s="124">
        <v>22</v>
      </c>
      <c r="Y3" s="124">
        <v>23</v>
      </c>
      <c r="Z3" s="124">
        <v>24</v>
      </c>
      <c r="AA3" s="124">
        <v>25</v>
      </c>
      <c r="AB3" s="124">
        <v>26</v>
      </c>
      <c r="AC3" s="124">
        <v>27</v>
      </c>
      <c r="AD3" s="124">
        <v>28</v>
      </c>
      <c r="AE3" s="124">
        <v>29</v>
      </c>
      <c r="AF3" s="124">
        <v>30</v>
      </c>
      <c r="AG3" s="124">
        <v>31</v>
      </c>
      <c r="AH3" s="124">
        <v>32</v>
      </c>
      <c r="AI3" s="124">
        <v>33</v>
      </c>
      <c r="AJ3" s="124">
        <v>34</v>
      </c>
      <c r="AK3" s="124">
        <v>35</v>
      </c>
      <c r="AL3" s="124">
        <v>36</v>
      </c>
      <c r="AM3" s="124">
        <v>37</v>
      </c>
      <c r="AN3" s="124">
        <v>38</v>
      </c>
      <c r="AO3" s="124">
        <v>39</v>
      </c>
      <c r="AP3" s="135">
        <v>40</v>
      </c>
      <c r="AQ3" s="124">
        <v>41</v>
      </c>
      <c r="AR3" s="124">
        <v>42</v>
      </c>
      <c r="AS3" s="124">
        <v>43</v>
      </c>
      <c r="AT3" s="124">
        <v>44</v>
      </c>
      <c r="AU3" s="124">
        <v>45</v>
      </c>
      <c r="AV3" s="124">
        <v>46</v>
      </c>
      <c r="AW3" s="135">
        <v>47</v>
      </c>
      <c r="AX3" s="135">
        <v>48</v>
      </c>
      <c r="AY3" s="135">
        <v>49</v>
      </c>
      <c r="AZ3" s="135">
        <v>50</v>
      </c>
      <c r="BA3" s="135">
        <v>51</v>
      </c>
      <c r="BB3" s="135">
        <v>52</v>
      </c>
      <c r="BC3" s="135">
        <v>53</v>
      </c>
      <c r="BD3" s="135">
        <v>54</v>
      </c>
      <c r="BE3" s="124">
        <v>55</v>
      </c>
      <c r="BF3" s="124">
        <v>56</v>
      </c>
      <c r="BG3" s="124">
        <v>57</v>
      </c>
      <c r="BH3" s="135">
        <v>58</v>
      </c>
      <c r="BI3" s="135">
        <v>59</v>
      </c>
      <c r="BJ3" s="135">
        <v>60</v>
      </c>
      <c r="BK3" s="135">
        <v>61</v>
      </c>
      <c r="BL3" s="5">
        <v>62</v>
      </c>
    </row>
    <row r="4" spans="1:64" ht="48" customHeight="1">
      <c r="A4" s="127"/>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6</v>
      </c>
      <c r="AQ4" s="12" t="s">
        <v>7</v>
      </c>
      <c r="AR4" s="1" t="s">
        <v>68</v>
      </c>
      <c r="AS4" s="1" t="s">
        <v>8</v>
      </c>
      <c r="AT4" s="1" t="s">
        <v>9</v>
      </c>
      <c r="AU4" s="1" t="s">
        <v>10</v>
      </c>
      <c r="AV4" s="1" t="s">
        <v>11</v>
      </c>
      <c r="AW4" s="2" t="s">
        <v>12</v>
      </c>
      <c r="AX4" s="2" t="s">
        <v>13</v>
      </c>
      <c r="AY4" s="2" t="s">
        <v>14</v>
      </c>
      <c r="AZ4" s="2" t="s">
        <v>15</v>
      </c>
      <c r="BA4" s="2" t="s">
        <v>16</v>
      </c>
      <c r="BB4" s="2" t="s">
        <v>17</v>
      </c>
      <c r="BC4" s="2" t="s">
        <v>18</v>
      </c>
      <c r="BD4" s="2" t="s">
        <v>19</v>
      </c>
      <c r="BE4" s="1" t="s">
        <v>20</v>
      </c>
      <c r="BF4" s="1" t="s">
        <v>21</v>
      </c>
      <c r="BG4" s="1" t="s">
        <v>22</v>
      </c>
      <c r="BH4" s="2" t="s">
        <v>23</v>
      </c>
      <c r="BI4" s="2" t="s">
        <v>24</v>
      </c>
      <c r="BJ4" s="2" t="s">
        <v>25</v>
      </c>
      <c r="BK4" s="1" t="s">
        <v>26</v>
      </c>
      <c r="BL4" s="2" t="s">
        <v>27</v>
      </c>
    </row>
    <row r="5" spans="1:64">
      <c r="A5" s="125">
        <v>1</v>
      </c>
      <c r="B5" s="3" t="s">
        <v>73</v>
      </c>
      <c r="C5" s="136">
        <v>0.14878986376356981</v>
      </c>
      <c r="D5" s="136">
        <v>6.3031831074692715E-4</v>
      </c>
      <c r="E5" s="136">
        <v>0</v>
      </c>
      <c r="F5" s="136">
        <v>0</v>
      </c>
      <c r="G5" s="136">
        <v>0.14303711563271113</v>
      </c>
      <c r="H5" s="136">
        <v>1.0904194568340566E-2</v>
      </c>
      <c r="I5" s="136">
        <v>1.2877110601262011E-3</v>
      </c>
      <c r="J5" s="136">
        <v>1.1182106755748833E-3</v>
      </c>
      <c r="K5" s="136">
        <v>0</v>
      </c>
      <c r="L5" s="136">
        <v>5.159954681626687E-3</v>
      </c>
      <c r="M5" s="136">
        <v>4.9899666028663791E-5</v>
      </c>
      <c r="N5" s="136">
        <v>0</v>
      </c>
      <c r="O5" s="136">
        <v>0</v>
      </c>
      <c r="P5" s="136">
        <v>0</v>
      </c>
      <c r="Q5" s="136">
        <v>0</v>
      </c>
      <c r="R5" s="136">
        <v>0</v>
      </c>
      <c r="S5" s="136">
        <v>0</v>
      </c>
      <c r="T5" s="136">
        <v>0</v>
      </c>
      <c r="U5" s="136">
        <v>0</v>
      </c>
      <c r="V5" s="136">
        <v>0</v>
      </c>
      <c r="W5" s="136">
        <v>0</v>
      </c>
      <c r="X5" s="136">
        <v>4.0080107022130492E-3</v>
      </c>
      <c r="Y5" s="136">
        <v>9.071852354576702E-4</v>
      </c>
      <c r="Z5" s="136">
        <v>0</v>
      </c>
      <c r="AA5" s="136">
        <v>0</v>
      </c>
      <c r="AB5" s="136">
        <v>0</v>
      </c>
      <c r="AC5" s="136">
        <v>1.5271280460994518E-4</v>
      </c>
      <c r="AD5" s="136">
        <v>0</v>
      </c>
      <c r="AE5" s="136">
        <v>4.5562601305596337E-6</v>
      </c>
      <c r="AF5" s="136">
        <v>2.5567558103665331E-5</v>
      </c>
      <c r="AG5" s="136">
        <v>0</v>
      </c>
      <c r="AH5" s="136">
        <v>1.6682283137270168E-5</v>
      </c>
      <c r="AI5" s="136">
        <v>1.1908344089569336E-3</v>
      </c>
      <c r="AJ5" s="136">
        <v>1.5309810255073708E-3</v>
      </c>
      <c r="AK5" s="136">
        <v>2.2930110495784752E-3</v>
      </c>
      <c r="AL5" s="136">
        <v>9.5380928719560997E-6</v>
      </c>
      <c r="AM5" s="136">
        <v>1.1710814658412911E-2</v>
      </c>
      <c r="AN5" s="136">
        <v>0</v>
      </c>
      <c r="AO5" s="136">
        <v>0</v>
      </c>
      <c r="AP5" s="146">
        <v>9.1953139309604286E-3</v>
      </c>
      <c r="AQ5" s="144">
        <v>5.2964624395686125E-3</v>
      </c>
      <c r="AR5" s="145">
        <v>1.1299182227411633E-2</v>
      </c>
      <c r="AS5" s="145">
        <v>0</v>
      </c>
      <c r="AT5" s="145">
        <v>0</v>
      </c>
      <c r="AU5" s="145">
        <v>1.7798014921082048E-3</v>
      </c>
      <c r="AV5" s="145">
        <v>-1.4662362119989239E-2</v>
      </c>
      <c r="AW5" s="146">
        <v>6.492138995839173E-3</v>
      </c>
      <c r="AX5" s="146">
        <v>1.2546759030344601E-2</v>
      </c>
      <c r="AY5" s="146">
        <v>1.9498108566713888E-4</v>
      </c>
      <c r="AZ5" s="146">
        <v>1.9498108566713888E-4</v>
      </c>
      <c r="BA5" s="146">
        <v>5.8774571558548976E-3</v>
      </c>
      <c r="BB5" s="146">
        <v>4.9300323179327738E-3</v>
      </c>
      <c r="BC5" s="146">
        <v>5.8368241992648911E-3</v>
      </c>
      <c r="BD5" s="146">
        <v>1.0421590905408286E-2</v>
      </c>
      <c r="BE5" s="145">
        <v>3.2258439788918028E-2</v>
      </c>
      <c r="BF5" s="145">
        <v>3.7950664136622389E-2</v>
      </c>
      <c r="BG5" s="145">
        <v>2.6468918136381268E-2</v>
      </c>
      <c r="BH5" s="146">
        <v>3.1779601454738765E-2</v>
      </c>
      <c r="BI5" s="146">
        <v>2.3978513896084717E-2</v>
      </c>
      <c r="BJ5" s="146">
        <v>2.589187008443113E-2</v>
      </c>
      <c r="BK5" s="146">
        <v>-9.5567666647276475E-3</v>
      </c>
      <c r="BL5" s="147">
        <v>4.138922276418708E-3</v>
      </c>
    </row>
    <row r="6" spans="1:64">
      <c r="A6" s="125">
        <v>2</v>
      </c>
      <c r="B6" s="3" t="s">
        <v>74</v>
      </c>
      <c r="C6" s="136">
        <v>5.0435156994802714E-4</v>
      </c>
      <c r="D6" s="136">
        <v>0.1887803340687047</v>
      </c>
      <c r="E6" s="136">
        <v>3.7311234609115724E-4</v>
      </c>
      <c r="F6" s="136">
        <v>0</v>
      </c>
      <c r="G6" s="136">
        <v>5.0070562579211349E-4</v>
      </c>
      <c r="H6" s="136">
        <v>1.2022265235215619E-5</v>
      </c>
      <c r="I6" s="136">
        <v>1.8726692028238619E-2</v>
      </c>
      <c r="J6" s="136">
        <v>2.9389620897308448E-4</v>
      </c>
      <c r="K6" s="136">
        <v>0</v>
      </c>
      <c r="L6" s="136">
        <v>0</v>
      </c>
      <c r="M6" s="136">
        <v>0</v>
      </c>
      <c r="N6" s="136">
        <v>0</v>
      </c>
      <c r="O6" s="136">
        <v>0</v>
      </c>
      <c r="P6" s="136">
        <v>0</v>
      </c>
      <c r="Q6" s="136">
        <v>0</v>
      </c>
      <c r="R6" s="136">
        <v>0</v>
      </c>
      <c r="S6" s="136">
        <v>0</v>
      </c>
      <c r="T6" s="136">
        <v>0</v>
      </c>
      <c r="U6" s="136">
        <v>0</v>
      </c>
      <c r="V6" s="136">
        <v>0</v>
      </c>
      <c r="W6" s="136">
        <v>8.3690342385559731E-7</v>
      </c>
      <c r="X6" s="136">
        <v>3.7766258773341279E-4</v>
      </c>
      <c r="Y6" s="136">
        <v>2.4629463406090594E-5</v>
      </c>
      <c r="Z6" s="136">
        <v>0</v>
      </c>
      <c r="AA6" s="136">
        <v>0</v>
      </c>
      <c r="AB6" s="136">
        <v>0</v>
      </c>
      <c r="AC6" s="136">
        <v>0</v>
      </c>
      <c r="AD6" s="136">
        <v>0</v>
      </c>
      <c r="AE6" s="136">
        <v>0</v>
      </c>
      <c r="AF6" s="136">
        <v>0</v>
      </c>
      <c r="AG6" s="136">
        <v>0</v>
      </c>
      <c r="AH6" s="136">
        <v>2.7803805228783613E-6</v>
      </c>
      <c r="AI6" s="136">
        <v>4.5309797023727232E-5</v>
      </c>
      <c r="AJ6" s="136">
        <v>4.3167368325732526E-5</v>
      </c>
      <c r="AK6" s="136">
        <v>0</v>
      </c>
      <c r="AL6" s="136">
        <v>0</v>
      </c>
      <c r="AM6" s="136">
        <v>1.1436889166146808E-3</v>
      </c>
      <c r="AN6" s="136">
        <v>0</v>
      </c>
      <c r="AO6" s="136">
        <v>0</v>
      </c>
      <c r="AP6" s="148">
        <v>3.2029965914383355E-4</v>
      </c>
      <c r="AQ6" s="144">
        <v>3.2830513201933804E-4</v>
      </c>
      <c r="AR6" s="145">
        <v>5.0911500837573466E-4</v>
      </c>
      <c r="AS6" s="145">
        <v>0</v>
      </c>
      <c r="AT6" s="145">
        <v>0</v>
      </c>
      <c r="AU6" s="145">
        <v>0</v>
      </c>
      <c r="AV6" s="145">
        <v>-4.9216437987624428E-2</v>
      </c>
      <c r="AW6" s="148">
        <v>4.1359268126648833E-4</v>
      </c>
      <c r="AX6" s="148">
        <v>5.3742014375348518E-4</v>
      </c>
      <c r="AY6" s="148">
        <v>8.1339414978906234E-5</v>
      </c>
      <c r="AZ6" s="148">
        <v>8.1339414978906234E-5</v>
      </c>
      <c r="BA6" s="148">
        <v>6.914930315724193E-5</v>
      </c>
      <c r="BB6" s="148">
        <v>7.1181729616102719E-5</v>
      </c>
      <c r="BC6" s="148">
        <v>2.6994886596297038E-4</v>
      </c>
      <c r="BD6" s="148">
        <v>4.0733342097124225E-4</v>
      </c>
      <c r="BE6" s="145">
        <v>6.858064453888667E-4</v>
      </c>
      <c r="BF6" s="145">
        <v>1.1017934749341985E-3</v>
      </c>
      <c r="BG6" s="145">
        <v>6.2967689704220519E-4</v>
      </c>
      <c r="BH6" s="148">
        <v>6.8417703240448481E-4</v>
      </c>
      <c r="BI6" s="148">
        <v>8.5571995175476995E-4</v>
      </c>
      <c r="BJ6" s="148">
        <v>8.1364598401141759E-4</v>
      </c>
      <c r="BK6" s="148">
        <v>-1.4737508518092277E-4</v>
      </c>
      <c r="BL6" s="147">
        <v>2.4232494479336765E-4</v>
      </c>
    </row>
    <row r="7" spans="1:64">
      <c r="A7" s="125">
        <v>3</v>
      </c>
      <c r="B7" s="3" t="s">
        <v>75</v>
      </c>
      <c r="C7" s="136">
        <v>0</v>
      </c>
      <c r="D7" s="136">
        <v>0</v>
      </c>
      <c r="E7" s="136">
        <v>5.3335427999135952E-2</v>
      </c>
      <c r="F7" s="136">
        <v>0</v>
      </c>
      <c r="G7" s="136">
        <v>1.0699388268344141E-2</v>
      </c>
      <c r="H7" s="136">
        <v>0</v>
      </c>
      <c r="I7" s="136">
        <v>0</v>
      </c>
      <c r="J7" s="136">
        <v>4.800695046970703E-5</v>
      </c>
      <c r="K7" s="136">
        <v>0</v>
      </c>
      <c r="L7" s="136">
        <v>0</v>
      </c>
      <c r="M7" s="136">
        <v>0</v>
      </c>
      <c r="N7" s="136">
        <v>0</v>
      </c>
      <c r="O7" s="136">
        <v>0</v>
      </c>
      <c r="P7" s="136">
        <v>0</v>
      </c>
      <c r="Q7" s="136">
        <v>0</v>
      </c>
      <c r="R7" s="136">
        <v>0</v>
      </c>
      <c r="S7" s="136">
        <v>0</v>
      </c>
      <c r="T7" s="136">
        <v>0</v>
      </c>
      <c r="U7" s="136">
        <v>0</v>
      </c>
      <c r="V7" s="136">
        <v>0</v>
      </c>
      <c r="W7" s="136">
        <v>0</v>
      </c>
      <c r="X7" s="136">
        <v>2.1090593807929318E-3</v>
      </c>
      <c r="Y7" s="136">
        <v>0</v>
      </c>
      <c r="Z7" s="136">
        <v>0</v>
      </c>
      <c r="AA7" s="136">
        <v>0</v>
      </c>
      <c r="AB7" s="136">
        <v>0</v>
      </c>
      <c r="AC7" s="136">
        <v>0</v>
      </c>
      <c r="AD7" s="136">
        <v>0</v>
      </c>
      <c r="AE7" s="136">
        <v>0</v>
      </c>
      <c r="AF7" s="136">
        <v>2.7790824025723187E-6</v>
      </c>
      <c r="AG7" s="136">
        <v>0</v>
      </c>
      <c r="AH7" s="136">
        <v>4.8656659150371322E-6</v>
      </c>
      <c r="AI7" s="136">
        <v>8.7134225045629291E-5</v>
      </c>
      <c r="AJ7" s="136">
        <v>2.8756607771878958E-4</v>
      </c>
      <c r="AK7" s="136">
        <v>0</v>
      </c>
      <c r="AL7" s="136">
        <v>0</v>
      </c>
      <c r="AM7" s="136">
        <v>3.7029927859622185E-3</v>
      </c>
      <c r="AN7" s="136">
        <v>0</v>
      </c>
      <c r="AO7" s="136">
        <v>0</v>
      </c>
      <c r="AP7" s="148">
        <v>8.3506515012678206E-4</v>
      </c>
      <c r="AQ7" s="144">
        <v>1.3684222759390108E-3</v>
      </c>
      <c r="AR7" s="145">
        <v>1.1608350684055029E-3</v>
      </c>
      <c r="AS7" s="145">
        <v>0</v>
      </c>
      <c r="AT7" s="145">
        <v>0</v>
      </c>
      <c r="AU7" s="145">
        <v>0</v>
      </c>
      <c r="AV7" s="145">
        <v>-1.3233118105999461E-2</v>
      </c>
      <c r="AW7" s="148">
        <v>6.7698838315694921E-4</v>
      </c>
      <c r="AX7" s="148">
        <v>1.1862315480289057E-3</v>
      </c>
      <c r="AY7" s="148">
        <v>5.5497610411445121E-4</v>
      </c>
      <c r="AZ7" s="148">
        <v>5.5497610411445121E-4</v>
      </c>
      <c r="BA7" s="148">
        <v>3.3882379838679659E-3</v>
      </c>
      <c r="BB7" s="148">
        <v>2.9158554090782207E-3</v>
      </c>
      <c r="BC7" s="148">
        <v>1.6162089308949686E-3</v>
      </c>
      <c r="BD7" s="148">
        <v>1.6688196250885016E-3</v>
      </c>
      <c r="BE7" s="145">
        <v>1.3429548638913969E-3</v>
      </c>
      <c r="BF7" s="145">
        <v>6.1822856093530021E-3</v>
      </c>
      <c r="BG7" s="145">
        <v>1.1075566849760216E-3</v>
      </c>
      <c r="BH7" s="148">
        <v>1.3619646640580874E-3</v>
      </c>
      <c r="BI7" s="148">
        <v>2.9837658222643996E-3</v>
      </c>
      <c r="BJ7" s="148">
        <v>2.5859900943302791E-3</v>
      </c>
      <c r="BK7" s="148">
        <v>8.7183693877842649E-4</v>
      </c>
      <c r="BL7" s="147">
        <v>1.2963455366858557E-3</v>
      </c>
    </row>
    <row r="8" spans="1:64">
      <c r="A8" s="125">
        <v>4</v>
      </c>
      <c r="B8" s="3" t="s">
        <v>76</v>
      </c>
      <c r="C8" s="136">
        <v>6.1506289018052096E-6</v>
      </c>
      <c r="D8" s="136">
        <v>4.2021220716461814E-4</v>
      </c>
      <c r="E8" s="136">
        <v>0</v>
      </c>
      <c r="F8" s="136">
        <v>7.6091919038198143E-4</v>
      </c>
      <c r="G8" s="136">
        <v>2.0917947693772603E-4</v>
      </c>
      <c r="H8" s="136">
        <v>2.0437850899866552E-4</v>
      </c>
      <c r="I8" s="136">
        <v>2.0533770958769152E-3</v>
      </c>
      <c r="J8" s="136">
        <v>4.5735402081628213E-3</v>
      </c>
      <c r="K8" s="136">
        <v>0.52835137931536991</v>
      </c>
      <c r="L8" s="136">
        <v>7.2399819196127202E-5</v>
      </c>
      <c r="M8" s="136">
        <v>4.9051371706176509E-2</v>
      </c>
      <c r="N8" s="136">
        <v>5.6765055179266215E-2</v>
      </c>
      <c r="O8" s="136">
        <v>0.10900303131019073</v>
      </c>
      <c r="P8" s="136">
        <v>6.9389404083797723E-5</v>
      </c>
      <c r="Q8" s="136">
        <v>3.5744054318794378E-5</v>
      </c>
      <c r="R8" s="136">
        <v>1.5415327460093571E-5</v>
      </c>
      <c r="S8" s="136">
        <v>2.2583865183358401E-5</v>
      </c>
      <c r="T8" s="136">
        <v>8.7170341744060616E-5</v>
      </c>
      <c r="U8" s="136">
        <v>1.7293444219995669E-5</v>
      </c>
      <c r="V8" s="136">
        <v>0</v>
      </c>
      <c r="W8" s="136">
        <v>4.0171364345068674E-5</v>
      </c>
      <c r="X8" s="136">
        <v>2.1276765506107761E-4</v>
      </c>
      <c r="Y8" s="136">
        <v>1.8394560354956177E-3</v>
      </c>
      <c r="Z8" s="136">
        <v>0.25598594677601444</v>
      </c>
      <c r="AA8" s="136">
        <v>0</v>
      </c>
      <c r="AB8" s="136">
        <v>0</v>
      </c>
      <c r="AC8" s="136">
        <v>1.7081969195743311E-6</v>
      </c>
      <c r="AD8" s="136">
        <v>8.4144415377223621E-7</v>
      </c>
      <c r="AE8" s="136">
        <v>5.6953251631995422E-7</v>
      </c>
      <c r="AF8" s="136">
        <v>5.0023483246301738E-6</v>
      </c>
      <c r="AG8" s="136">
        <v>0</v>
      </c>
      <c r="AH8" s="136">
        <v>6.2558561764763128E-6</v>
      </c>
      <c r="AI8" s="136">
        <v>3.6015479685526773E-5</v>
      </c>
      <c r="AJ8" s="136">
        <v>5.1930668662535366E-6</v>
      </c>
      <c r="AK8" s="136">
        <v>3.1555197929979019E-5</v>
      </c>
      <c r="AL8" s="136">
        <v>4.0877540879811852E-6</v>
      </c>
      <c r="AM8" s="136">
        <v>1.9994561479277636E-6</v>
      </c>
      <c r="AN8" s="136">
        <v>0</v>
      </c>
      <c r="AO8" s="136">
        <v>1.3166973018238892E-4</v>
      </c>
      <c r="AP8" s="148">
        <v>1.5384464600994375E-2</v>
      </c>
      <c r="AQ8" s="144">
        <v>-4.8809966530308663E-4</v>
      </c>
      <c r="AR8" s="145">
        <v>-1.9466162084954558E-5</v>
      </c>
      <c r="AS8" s="145">
        <v>0</v>
      </c>
      <c r="AT8" s="145">
        <v>0</v>
      </c>
      <c r="AU8" s="145">
        <v>-3.8349577118498527E-5</v>
      </c>
      <c r="AV8" s="145">
        <v>-0.17902542372881355</v>
      </c>
      <c r="AW8" s="148">
        <v>4.7347452412105812E-4</v>
      </c>
      <c r="AX8" s="148">
        <v>1.5428769344281383E-2</v>
      </c>
      <c r="AY8" s="148">
        <v>1.2531718480003737E-4</v>
      </c>
      <c r="AZ8" s="148">
        <v>1.2531718480003737E-4</v>
      </c>
      <c r="BA8" s="148">
        <v>3.9324772628836911E-5</v>
      </c>
      <c r="BB8" s="148">
        <v>5.3662069637663585E-5</v>
      </c>
      <c r="BC8" s="148">
        <v>2.9736023109604604E-4</v>
      </c>
      <c r="BD8" s="148">
        <v>1.1138909785016341E-2</v>
      </c>
      <c r="BE8" s="145">
        <v>0.1482692537960536</v>
      </c>
      <c r="BF8" s="145">
        <v>0</v>
      </c>
      <c r="BG8" s="145">
        <v>0.21652733191281223</v>
      </c>
      <c r="BH8" s="148">
        <v>0.15323699820841202</v>
      </c>
      <c r="BI8" s="148">
        <v>7.5663484038493195E-4</v>
      </c>
      <c r="BJ8" s="148">
        <v>3.8155169936671014E-2</v>
      </c>
      <c r="BK8" s="148">
        <v>-2.8761044170040342E-2</v>
      </c>
      <c r="BL8" s="147">
        <v>1.6727778256510334E-4</v>
      </c>
    </row>
    <row r="9" spans="1:64">
      <c r="A9" s="125">
        <v>5</v>
      </c>
      <c r="B9" s="3" t="s">
        <v>77</v>
      </c>
      <c r="C9" s="136">
        <v>0.13580588615185904</v>
      </c>
      <c r="D9" s="136">
        <v>6.9335014182161994E-3</v>
      </c>
      <c r="E9" s="136">
        <v>0.14182196649843881</v>
      </c>
      <c r="F9" s="136">
        <v>0</v>
      </c>
      <c r="G9" s="136">
        <v>0.2265413735235573</v>
      </c>
      <c r="H9" s="136">
        <v>3.2580338787434326E-3</v>
      </c>
      <c r="I9" s="136">
        <v>1.4536946063378943E-3</v>
      </c>
      <c r="J9" s="136">
        <v>1.0012376426011337E-2</v>
      </c>
      <c r="K9" s="136">
        <v>0</v>
      </c>
      <c r="L9" s="136">
        <v>1.5654014961324798E-5</v>
      </c>
      <c r="M9" s="136">
        <v>2.8870521059441197E-4</v>
      </c>
      <c r="N9" s="136">
        <v>4.6192512840363758E-7</v>
      </c>
      <c r="O9" s="136">
        <v>0</v>
      </c>
      <c r="P9" s="136">
        <v>0</v>
      </c>
      <c r="Q9" s="136">
        <v>0</v>
      </c>
      <c r="R9" s="136">
        <v>0</v>
      </c>
      <c r="S9" s="136">
        <v>0</v>
      </c>
      <c r="T9" s="136">
        <v>0</v>
      </c>
      <c r="U9" s="136">
        <v>0</v>
      </c>
      <c r="V9" s="136">
        <v>0</v>
      </c>
      <c r="W9" s="136">
        <v>0</v>
      </c>
      <c r="X9" s="136">
        <v>3.127684529397841E-3</v>
      </c>
      <c r="Y9" s="136">
        <v>1.0490327006297845E-5</v>
      </c>
      <c r="Z9" s="136">
        <v>0</v>
      </c>
      <c r="AA9" s="136">
        <v>0</v>
      </c>
      <c r="AB9" s="136">
        <v>0</v>
      </c>
      <c r="AC9" s="136">
        <v>1.4280526247641408E-4</v>
      </c>
      <c r="AD9" s="136">
        <v>0</v>
      </c>
      <c r="AE9" s="136">
        <v>0</v>
      </c>
      <c r="AF9" s="136">
        <v>7.3923591908423673E-5</v>
      </c>
      <c r="AG9" s="136">
        <v>0</v>
      </c>
      <c r="AH9" s="136">
        <v>7.0343627228822538E-4</v>
      </c>
      <c r="AI9" s="136">
        <v>5.2199209750668323E-3</v>
      </c>
      <c r="AJ9" s="136">
        <v>6.5942212201045691E-3</v>
      </c>
      <c r="AK9" s="136">
        <v>1.6934622889088738E-3</v>
      </c>
      <c r="AL9" s="136">
        <v>3.1793642906520331E-6</v>
      </c>
      <c r="AM9" s="136">
        <v>0.10744944041887274</v>
      </c>
      <c r="AN9" s="136">
        <v>0</v>
      </c>
      <c r="AO9" s="136">
        <v>3.8763568565695294E-3</v>
      </c>
      <c r="AP9" s="148">
        <v>1.8339408428269817E-2</v>
      </c>
      <c r="AQ9" s="144">
        <v>9.2730220342134628E-2</v>
      </c>
      <c r="AR9" s="145">
        <v>0.10146071966313146</v>
      </c>
      <c r="AS9" s="145">
        <v>0</v>
      </c>
      <c r="AT9" s="145">
        <v>0</v>
      </c>
      <c r="AU9" s="145">
        <v>0</v>
      </c>
      <c r="AV9" s="145">
        <v>0.28848870056497178</v>
      </c>
      <c r="AW9" s="148">
        <v>5.4707104401531155E-2</v>
      </c>
      <c r="AX9" s="148">
        <v>4.7385355077597092E-2</v>
      </c>
      <c r="AY9" s="148">
        <v>5.6711863879072809E-3</v>
      </c>
      <c r="AZ9" s="148">
        <v>5.6711863879072809E-3</v>
      </c>
      <c r="BA9" s="148">
        <v>0.12495302441764684</v>
      </c>
      <c r="BB9" s="148">
        <v>0.10506546577832906</v>
      </c>
      <c r="BC9" s="148">
        <v>7.5832793068120352E-2</v>
      </c>
      <c r="BD9" s="148">
        <v>6.3478873636460917E-2</v>
      </c>
      <c r="BE9" s="145">
        <v>6.7621026252455085E-2</v>
      </c>
      <c r="BF9" s="145">
        <v>0.46339597233274166</v>
      </c>
      <c r="BG9" s="145">
        <v>0.19453361743755235</v>
      </c>
      <c r="BH9" s="148">
        <v>8.2464673003248376E-2</v>
      </c>
      <c r="BI9" s="148">
        <v>8.8916304558895182E-2</v>
      </c>
      <c r="BJ9" s="148">
        <v>8.733392658029733E-2</v>
      </c>
      <c r="BK9" s="148">
        <v>6.7004902831800467E-2</v>
      </c>
      <c r="BL9" s="147">
        <v>5.3791046349132482E-2</v>
      </c>
    </row>
    <row r="10" spans="1:64">
      <c r="A10" s="125">
        <v>6</v>
      </c>
      <c r="B10" s="3" t="s">
        <v>78</v>
      </c>
      <c r="C10" s="136">
        <v>2.4171971584094473E-3</v>
      </c>
      <c r="D10" s="136">
        <v>6.3031831074692715E-4</v>
      </c>
      <c r="E10" s="136">
        <v>1.82235924827681E-2</v>
      </c>
      <c r="F10" s="136">
        <v>2.5871252472987371E-3</v>
      </c>
      <c r="G10" s="136">
        <v>1.0189217507848964E-3</v>
      </c>
      <c r="H10" s="136">
        <v>0.2045107539162529</v>
      </c>
      <c r="I10" s="136">
        <v>2.9047120587046321E-3</v>
      </c>
      <c r="J10" s="136">
        <v>1.3910306623905353E-3</v>
      </c>
      <c r="K10" s="136">
        <v>2.2587837542443275E-4</v>
      </c>
      <c r="L10" s="136">
        <v>3.3480024498533413E-3</v>
      </c>
      <c r="M10" s="136">
        <v>3.4502054796961821E-3</v>
      </c>
      <c r="N10" s="136">
        <v>3.6907817759450644E-4</v>
      </c>
      <c r="O10" s="136">
        <v>6.5671713511154177E-4</v>
      </c>
      <c r="P10" s="136">
        <v>1.232047419176764E-3</v>
      </c>
      <c r="Q10" s="136">
        <v>7.9625584833569601E-4</v>
      </c>
      <c r="R10" s="136">
        <v>9.0289775123405201E-4</v>
      </c>
      <c r="S10" s="136">
        <v>1.3098641806347873E-3</v>
      </c>
      <c r="T10" s="136">
        <v>3.2579915226842652E-3</v>
      </c>
      <c r="U10" s="136">
        <v>1.4040629711948864E-3</v>
      </c>
      <c r="V10" s="136">
        <v>1.1018571082957863E-3</v>
      </c>
      <c r="W10" s="136">
        <v>1.4034870418058367E-3</v>
      </c>
      <c r="X10" s="136">
        <v>1.3965536959071483E-2</v>
      </c>
      <c r="Y10" s="136">
        <v>3.8139180185505469E-3</v>
      </c>
      <c r="Z10" s="136">
        <v>1.8418853393872373E-4</v>
      </c>
      <c r="AA10" s="136">
        <v>8.8461092915740811E-4</v>
      </c>
      <c r="AB10" s="136">
        <v>2.7433735425828054E-3</v>
      </c>
      <c r="AC10" s="136">
        <v>4.3627349325928415E-3</v>
      </c>
      <c r="AD10" s="136">
        <v>1.3698710823412006E-3</v>
      </c>
      <c r="AE10" s="136">
        <v>5.0118861436155973E-5</v>
      </c>
      <c r="AF10" s="136">
        <v>2.267731240499012E-3</v>
      </c>
      <c r="AG10" s="136">
        <v>6.9980910033255002E-4</v>
      </c>
      <c r="AH10" s="136">
        <v>4.2866516711477136E-3</v>
      </c>
      <c r="AI10" s="136">
        <v>4.6123049790819772E-4</v>
      </c>
      <c r="AJ10" s="136">
        <v>3.3618616625408831E-3</v>
      </c>
      <c r="AK10" s="136">
        <v>1.9974440289676716E-2</v>
      </c>
      <c r="AL10" s="136">
        <v>1.9998201388201288E-3</v>
      </c>
      <c r="AM10" s="136">
        <v>3.9715863951671811E-3</v>
      </c>
      <c r="AN10" s="136">
        <v>2.0048012607890926E-2</v>
      </c>
      <c r="AO10" s="136">
        <v>2.2120514670641338E-4</v>
      </c>
      <c r="AP10" s="148">
        <v>2.5966114475179641E-3</v>
      </c>
      <c r="AQ10" s="144">
        <v>1.2504648568240982E-2</v>
      </c>
      <c r="AR10" s="145">
        <v>1.212874021164739E-2</v>
      </c>
      <c r="AS10" s="145">
        <v>0</v>
      </c>
      <c r="AT10" s="145">
        <v>2.4994402295319278E-5</v>
      </c>
      <c r="AU10" s="145">
        <v>1.4034516048583435E-3</v>
      </c>
      <c r="AV10" s="145">
        <v>6.7981571159537263E-2</v>
      </c>
      <c r="AW10" s="148">
        <v>6.7466719974167803E-3</v>
      </c>
      <c r="AX10" s="148">
        <v>6.1741041886453681E-3</v>
      </c>
      <c r="AY10" s="148">
        <v>1.5559568472998428E-3</v>
      </c>
      <c r="AZ10" s="148">
        <v>1.5559568472998428E-3</v>
      </c>
      <c r="BA10" s="148">
        <v>4.5803626257983898E-3</v>
      </c>
      <c r="BB10" s="148">
        <v>4.0761111130577397E-3</v>
      </c>
      <c r="BC10" s="148">
        <v>5.6263528236850094E-3</v>
      </c>
      <c r="BD10" s="148">
        <v>5.5887361980477218E-3</v>
      </c>
      <c r="BE10" s="145">
        <v>4.0307372944212189E-2</v>
      </c>
      <c r="BF10" s="145">
        <v>0.21769602742241537</v>
      </c>
      <c r="BG10" s="145">
        <v>4.1252269928992683E-2</v>
      </c>
      <c r="BH10" s="148">
        <v>4.187459906510288E-2</v>
      </c>
      <c r="BI10" s="148">
        <v>5.1220275089504672E-3</v>
      </c>
      <c r="BJ10" s="148">
        <v>1.4136252730227337E-2</v>
      </c>
      <c r="BK10" s="148">
        <v>-9.0556528834154334E-4</v>
      </c>
      <c r="BL10" s="147">
        <v>2.1174857215009485E-3</v>
      </c>
    </row>
    <row r="11" spans="1:64">
      <c r="A11" s="125">
        <v>7</v>
      </c>
      <c r="B11" s="3" t="s">
        <v>79</v>
      </c>
      <c r="C11" s="136">
        <v>2.6410800504351569E-2</v>
      </c>
      <c r="D11" s="136">
        <v>9.7699338165773714E-3</v>
      </c>
      <c r="E11" s="136">
        <v>3.8685859042083145E-3</v>
      </c>
      <c r="F11" s="136">
        <v>6.087353523055851E-4</v>
      </c>
      <c r="G11" s="136">
        <v>1.6139947695665631E-2</v>
      </c>
      <c r="H11" s="136">
        <v>5.3138412339653034E-3</v>
      </c>
      <c r="I11" s="136">
        <v>0.30845900340266269</v>
      </c>
      <c r="J11" s="136">
        <v>1.7381443323111364E-2</v>
      </c>
      <c r="K11" s="136">
        <v>2.4045117383891229E-4</v>
      </c>
      <c r="L11" s="136">
        <v>5.8467745880548122E-3</v>
      </c>
      <c r="M11" s="136">
        <v>1.6805494666082128E-2</v>
      </c>
      <c r="N11" s="136">
        <v>3.4367229553230636E-4</v>
      </c>
      <c r="O11" s="136">
        <v>1.125228749794776E-3</v>
      </c>
      <c r="P11" s="136">
        <v>5.6945570951436666E-3</v>
      </c>
      <c r="Q11" s="136">
        <v>6.5708219003060304E-4</v>
      </c>
      <c r="R11" s="136">
        <v>1.050444456923519E-3</v>
      </c>
      <c r="S11" s="136">
        <v>4.2864176118014245E-3</v>
      </c>
      <c r="T11" s="136">
        <v>3.6103049872331771E-3</v>
      </c>
      <c r="U11" s="136">
        <v>5.6631912333766771E-3</v>
      </c>
      <c r="V11" s="136">
        <v>5.7775637939335581E-3</v>
      </c>
      <c r="W11" s="136">
        <v>2.4203247017903877E-3</v>
      </c>
      <c r="X11" s="136">
        <v>5.5093524682377784E-2</v>
      </c>
      <c r="Y11" s="136">
        <v>4.269973582619991E-2</v>
      </c>
      <c r="Z11" s="136">
        <v>3.9799169490288928E-3</v>
      </c>
      <c r="AA11" s="136">
        <v>3.8069863201238455E-3</v>
      </c>
      <c r="AB11" s="136">
        <v>4.5543586916080561E-3</v>
      </c>
      <c r="AC11" s="136">
        <v>7.4740448019055281E-3</v>
      </c>
      <c r="AD11" s="136">
        <v>4.551371427754026E-3</v>
      </c>
      <c r="AE11" s="136">
        <v>5.3222813650099729E-4</v>
      </c>
      <c r="AF11" s="136">
        <v>7.3840219436346506E-3</v>
      </c>
      <c r="AG11" s="136">
        <v>9.3142152241312195E-3</v>
      </c>
      <c r="AH11" s="136">
        <v>1.2066851469292087E-3</v>
      </c>
      <c r="AI11" s="136">
        <v>8.0703719237261856E-3</v>
      </c>
      <c r="AJ11" s="136">
        <v>5.8814727927112712E-3</v>
      </c>
      <c r="AK11" s="136">
        <v>1.8517641985242687E-2</v>
      </c>
      <c r="AL11" s="136">
        <v>3.4459766961681395E-3</v>
      </c>
      <c r="AM11" s="136">
        <v>5.0113035920896186E-3</v>
      </c>
      <c r="AN11" s="136">
        <v>0.43240667778408987</v>
      </c>
      <c r="AO11" s="136">
        <v>6.1094754804628449E-4</v>
      </c>
      <c r="AP11" s="148">
        <v>1.1773316329771182E-2</v>
      </c>
      <c r="AQ11" s="144">
        <v>9.6951701375976203E-3</v>
      </c>
      <c r="AR11" s="145">
        <v>1.9165801846449152E-3</v>
      </c>
      <c r="AS11" s="145">
        <v>9.7148707513723907E-6</v>
      </c>
      <c r="AT11" s="145">
        <v>3.1243002869149096E-4</v>
      </c>
      <c r="AU11" s="145">
        <v>2.2935905470436169E-3</v>
      </c>
      <c r="AV11" s="145">
        <v>0.11023675006725854</v>
      </c>
      <c r="AW11" s="148">
        <v>1.3370485397904061E-3</v>
      </c>
      <c r="AX11" s="148">
        <v>1.2329174433315167E-2</v>
      </c>
      <c r="AY11" s="148">
        <v>7.796908323863194E-3</v>
      </c>
      <c r="AZ11" s="148">
        <v>7.796908323863194E-3</v>
      </c>
      <c r="BA11" s="148">
        <v>1.6148932024833321E-2</v>
      </c>
      <c r="BB11" s="148">
        <v>1.4756420274061988E-2</v>
      </c>
      <c r="BC11" s="148">
        <v>6.9665698667108079E-3</v>
      </c>
      <c r="BD11" s="148">
        <v>1.3006408327467321E-2</v>
      </c>
      <c r="BE11" s="145">
        <v>1.8156136875276296E-2</v>
      </c>
      <c r="BF11" s="145">
        <v>1.5241476403256411E-2</v>
      </c>
      <c r="BG11" s="145">
        <v>1.8091966559659074E-2</v>
      </c>
      <c r="BH11" s="148">
        <v>1.8125963202163194E-2</v>
      </c>
      <c r="BI11" s="148">
        <v>2.2753363453656823E-2</v>
      </c>
      <c r="BJ11" s="148">
        <v>2.1618410815248203E-2</v>
      </c>
      <c r="BK11" s="148">
        <v>-4.2796993394295518E-3</v>
      </c>
      <c r="BL11" s="147">
        <v>9.5089693196356139E-3</v>
      </c>
    </row>
    <row r="12" spans="1:64">
      <c r="A12" s="125">
        <v>8</v>
      </c>
      <c r="B12" s="3" t="s">
        <v>80</v>
      </c>
      <c r="C12" s="136">
        <v>4.6910846634068332E-2</v>
      </c>
      <c r="D12" s="136">
        <v>9.4547746612039078E-4</v>
      </c>
      <c r="E12" s="136">
        <v>1.6063468373819296E-2</v>
      </c>
      <c r="F12" s="136">
        <v>5.0220666565210775E-3</v>
      </c>
      <c r="G12" s="136">
        <v>1.1145669369593634E-2</v>
      </c>
      <c r="H12" s="136">
        <v>0.13467341516488537</v>
      </c>
      <c r="I12" s="136">
        <v>3.2056241650626052E-2</v>
      </c>
      <c r="J12" s="136">
        <v>0.33105183228479129</v>
      </c>
      <c r="K12" s="136">
        <v>6.4630360968216723E-3</v>
      </c>
      <c r="L12" s="136">
        <v>0.1567671328301872</v>
      </c>
      <c r="M12" s="136">
        <v>2.5808820122396752E-2</v>
      </c>
      <c r="N12" s="136">
        <v>4.9121118154442818E-3</v>
      </c>
      <c r="O12" s="136">
        <v>4.9774353594124786E-3</v>
      </c>
      <c r="P12" s="136">
        <v>8.0969724632004858E-3</v>
      </c>
      <c r="Q12" s="136">
        <v>2.0176377895268398E-3</v>
      </c>
      <c r="R12" s="136">
        <v>3.6919709266924105E-3</v>
      </c>
      <c r="S12" s="136">
        <v>1.3672271982005177E-2</v>
      </c>
      <c r="T12" s="136">
        <v>1.4470276729514061E-2</v>
      </c>
      <c r="U12" s="136">
        <v>9.6332719278813973E-3</v>
      </c>
      <c r="V12" s="136">
        <v>1.0431712405713368E-2</v>
      </c>
      <c r="W12" s="136">
        <v>1.1149227412604268E-2</v>
      </c>
      <c r="X12" s="136">
        <v>3.9534889906036486E-2</v>
      </c>
      <c r="Y12" s="136">
        <v>4.9254365800439313E-3</v>
      </c>
      <c r="Z12" s="136">
        <v>1.7906014730748867E-3</v>
      </c>
      <c r="AA12" s="136">
        <v>8.8671714565540186E-3</v>
      </c>
      <c r="AB12" s="136">
        <v>1.5397856403222119E-2</v>
      </c>
      <c r="AC12" s="136">
        <v>1.2299017820935183E-5</v>
      </c>
      <c r="AD12" s="136">
        <v>2.6926212920711559E-5</v>
      </c>
      <c r="AE12" s="136">
        <v>3.4171950979197254E-5</v>
      </c>
      <c r="AF12" s="136">
        <v>6.6364487773426972E-4</v>
      </c>
      <c r="AG12" s="136">
        <v>6.3601953086523983E-4</v>
      </c>
      <c r="AH12" s="136">
        <v>9.2586671411849428E-4</v>
      </c>
      <c r="AI12" s="136">
        <v>8.9643690726943417E-3</v>
      </c>
      <c r="AJ12" s="136">
        <v>0.15753720102134641</v>
      </c>
      <c r="AK12" s="136">
        <v>2.177308657168552E-3</v>
      </c>
      <c r="AL12" s="136">
        <v>3.9910105745656309E-3</v>
      </c>
      <c r="AM12" s="136">
        <v>9.0908606192448994E-3</v>
      </c>
      <c r="AN12" s="136">
        <v>9.3276402352984299E-3</v>
      </c>
      <c r="AO12" s="136">
        <v>3.6814856558995937E-3</v>
      </c>
      <c r="AP12" s="148">
        <v>3.3856631153762293E-2</v>
      </c>
      <c r="AQ12" s="144">
        <v>2.1150985496467087E-2</v>
      </c>
      <c r="AR12" s="145">
        <v>7.9892300155183192E-3</v>
      </c>
      <c r="AS12" s="145">
        <v>0</v>
      </c>
      <c r="AT12" s="145">
        <v>0</v>
      </c>
      <c r="AU12" s="145">
        <v>0</v>
      </c>
      <c r="AV12" s="145">
        <v>0.24756187785848802</v>
      </c>
      <c r="AW12" s="148">
        <v>3.9042305044860036E-3</v>
      </c>
      <c r="AX12" s="148">
        <v>3.5486855015159233E-2</v>
      </c>
      <c r="AY12" s="148">
        <v>6.8651244609804318E-2</v>
      </c>
      <c r="AZ12" s="148">
        <v>6.8651244609804318E-2</v>
      </c>
      <c r="BA12" s="148">
        <v>9.5511073310876424E-2</v>
      </c>
      <c r="BB12" s="148">
        <v>9.1032802124265261E-2</v>
      </c>
      <c r="BC12" s="148">
        <v>4.0455282359245837E-2</v>
      </c>
      <c r="BD12" s="148">
        <v>5.0984913528051831E-2</v>
      </c>
      <c r="BE12" s="145">
        <v>9.7961931925552692E-2</v>
      </c>
      <c r="BF12" s="145">
        <v>8.1012425781967309E-2</v>
      </c>
      <c r="BG12" s="145">
        <v>9.761116327184613E-2</v>
      </c>
      <c r="BH12" s="148">
        <v>9.778850061210459E-2</v>
      </c>
      <c r="BI12" s="148">
        <v>6.0251554921971928E-2</v>
      </c>
      <c r="BJ12" s="148">
        <v>6.9458161922320752E-2</v>
      </c>
      <c r="BK12" s="148">
        <v>1.8193629883952827E-2</v>
      </c>
      <c r="BL12" s="147">
        <v>4.3482702558285971E-2</v>
      </c>
    </row>
    <row r="13" spans="1:64">
      <c r="A13" s="125">
        <v>9</v>
      </c>
      <c r="B13" s="3" t="s">
        <v>81</v>
      </c>
      <c r="C13" s="136">
        <v>2.1441092351692961E-2</v>
      </c>
      <c r="D13" s="136">
        <v>1.9119655425990124E-2</v>
      </c>
      <c r="E13" s="136">
        <v>4.0512145788739864E-2</v>
      </c>
      <c r="F13" s="136">
        <v>9.9376046263886769E-2</v>
      </c>
      <c r="G13" s="136">
        <v>4.8357373197956671E-3</v>
      </c>
      <c r="H13" s="136">
        <v>7.6341384243619184E-3</v>
      </c>
      <c r="I13" s="136">
        <v>4.9928921562065803E-3</v>
      </c>
      <c r="J13" s="136">
        <v>7.9381248953507028E-3</v>
      </c>
      <c r="K13" s="136">
        <v>9.6289765523673507E-2</v>
      </c>
      <c r="L13" s="136">
        <v>1.555617736781652E-3</v>
      </c>
      <c r="M13" s="136">
        <v>2.2593855925407129E-2</v>
      </c>
      <c r="N13" s="136">
        <v>2.8310005344473737E-2</v>
      </c>
      <c r="O13" s="136">
        <v>3.7280710535905208E-3</v>
      </c>
      <c r="P13" s="136">
        <v>5.0608005378449811E-3</v>
      </c>
      <c r="Q13" s="136">
        <v>2.4503690003224569E-3</v>
      </c>
      <c r="R13" s="136">
        <v>2.129517379130069E-3</v>
      </c>
      <c r="S13" s="136">
        <v>3.0397882536800408E-3</v>
      </c>
      <c r="T13" s="136">
        <v>1.6090192246924521E-3</v>
      </c>
      <c r="U13" s="136">
        <v>1.4954711763577207E-3</v>
      </c>
      <c r="V13" s="136">
        <v>4.7906830795468972E-4</v>
      </c>
      <c r="W13" s="136">
        <v>3.9275877681543185E-3</v>
      </c>
      <c r="X13" s="136">
        <v>8.6250688170384331E-3</v>
      </c>
      <c r="Y13" s="136">
        <v>1.6659095387175166E-2</v>
      </c>
      <c r="Z13" s="136">
        <v>3.6686744420712618E-2</v>
      </c>
      <c r="AA13" s="136">
        <v>1.4590814789852248E-2</v>
      </c>
      <c r="AB13" s="136">
        <v>1.7536074017294012E-2</v>
      </c>
      <c r="AC13" s="136">
        <v>1.0206818233840542E-2</v>
      </c>
      <c r="AD13" s="136">
        <v>2.5554658950062816E-3</v>
      </c>
      <c r="AE13" s="136">
        <v>8.1614009588649441E-4</v>
      </c>
      <c r="AF13" s="136">
        <v>3.1469217493767909E-2</v>
      </c>
      <c r="AG13" s="136">
        <v>2.7223136852078554E-3</v>
      </c>
      <c r="AH13" s="136">
        <v>1.160530830249428E-2</v>
      </c>
      <c r="AI13" s="136">
        <v>6.0337546369930092E-3</v>
      </c>
      <c r="AJ13" s="136">
        <v>3.1814025889385727E-3</v>
      </c>
      <c r="AK13" s="136">
        <v>5.9797100077310233E-3</v>
      </c>
      <c r="AL13" s="136">
        <v>3.4200875869442584E-3</v>
      </c>
      <c r="AM13" s="136">
        <v>8.3343997099455617E-3</v>
      </c>
      <c r="AN13" s="136">
        <v>0</v>
      </c>
      <c r="AO13" s="136">
        <v>1.088118650227262E-2</v>
      </c>
      <c r="AP13" s="148">
        <v>9.7794242217770933E-3</v>
      </c>
      <c r="AQ13" s="144">
        <v>1.6269988843436221E-3</v>
      </c>
      <c r="AR13" s="145">
        <v>6.0242927132958465E-3</v>
      </c>
      <c r="AS13" s="145">
        <v>0</v>
      </c>
      <c r="AT13" s="145">
        <v>0</v>
      </c>
      <c r="AU13" s="145">
        <v>0</v>
      </c>
      <c r="AV13" s="145">
        <v>-1.2375571697605597E-2</v>
      </c>
      <c r="AW13" s="148">
        <v>3.2679448931362326E-3</v>
      </c>
      <c r="AX13" s="148">
        <v>1.1396385624792098E-2</v>
      </c>
      <c r="AY13" s="148">
        <v>8.8733907249715897E-5</v>
      </c>
      <c r="AZ13" s="148">
        <v>8.8733907249715897E-5</v>
      </c>
      <c r="BA13" s="148">
        <v>4.0356561217613322E-3</v>
      </c>
      <c r="BB13" s="148">
        <v>3.3775957809544167E-3</v>
      </c>
      <c r="BC13" s="148">
        <v>3.3139442158848344E-3</v>
      </c>
      <c r="BD13" s="148">
        <v>9.159036535068648E-3</v>
      </c>
      <c r="BE13" s="145">
        <v>1.3081963659351966E-2</v>
      </c>
      <c r="BF13" s="145">
        <v>5.9680479892269085E-3</v>
      </c>
      <c r="BG13" s="145">
        <v>1.5415839747229702E-2</v>
      </c>
      <c r="BH13" s="148">
        <v>1.323474913934772E-2</v>
      </c>
      <c r="BI13" s="148">
        <v>2.6317935800488929E-2</v>
      </c>
      <c r="BJ13" s="148">
        <v>2.3109050376095005E-2</v>
      </c>
      <c r="BK13" s="148">
        <v>-1.1880125500253733E-2</v>
      </c>
      <c r="BL13" s="147">
        <v>3.4937661596103962E-3</v>
      </c>
    </row>
    <row r="14" spans="1:64">
      <c r="A14" s="125">
        <v>10</v>
      </c>
      <c r="B14" s="3" t="s">
        <v>82</v>
      </c>
      <c r="C14" s="136">
        <v>8.0511732324630193E-3</v>
      </c>
      <c r="D14" s="136">
        <v>5.1475995377665718E-3</v>
      </c>
      <c r="E14" s="136">
        <v>1.5160143746440705E-2</v>
      </c>
      <c r="F14" s="136">
        <v>7.3048242276670221E-3</v>
      </c>
      <c r="G14" s="136">
        <v>2.2777373406189631E-2</v>
      </c>
      <c r="H14" s="136">
        <v>8.5838973779439522E-3</v>
      </c>
      <c r="I14" s="136">
        <v>1.9527161065614366E-2</v>
      </c>
      <c r="J14" s="136">
        <v>2.9288923391445162E-2</v>
      </c>
      <c r="K14" s="136">
        <v>1.7487358097375438E-4</v>
      </c>
      <c r="L14" s="136">
        <v>0.19598631056391633</v>
      </c>
      <c r="M14" s="136">
        <v>1.0151017774973892E-2</v>
      </c>
      <c r="N14" s="136">
        <v>9.372460855309806E-4</v>
      </c>
      <c r="O14" s="136">
        <v>2.8350959247498268E-3</v>
      </c>
      <c r="P14" s="136">
        <v>7.9674455755773966E-3</v>
      </c>
      <c r="Q14" s="136">
        <v>7.7595018343544469E-3</v>
      </c>
      <c r="R14" s="136">
        <v>2.6494543524626536E-2</v>
      </c>
      <c r="S14" s="136">
        <v>4.0912930166172083E-2</v>
      </c>
      <c r="T14" s="136">
        <v>1.7136236347853249E-2</v>
      </c>
      <c r="U14" s="136">
        <v>3.007000550919723E-2</v>
      </c>
      <c r="V14" s="136">
        <v>4.9260198765440973E-2</v>
      </c>
      <c r="W14" s="136">
        <v>3.1670099365543512E-2</v>
      </c>
      <c r="X14" s="136">
        <v>6.0660058457913231E-2</v>
      </c>
      <c r="Y14" s="136">
        <v>1.4186114820733994E-2</v>
      </c>
      <c r="Z14" s="136">
        <v>1.733539142952694E-5</v>
      </c>
      <c r="AA14" s="136">
        <v>3.9423107301199488E-2</v>
      </c>
      <c r="AB14" s="136">
        <v>2.0664954299520807E-2</v>
      </c>
      <c r="AC14" s="136">
        <v>6.01251151751773E-3</v>
      </c>
      <c r="AD14" s="136">
        <v>2.5874407728496262E-3</v>
      </c>
      <c r="AE14" s="136">
        <v>7.0194882636434358E-4</v>
      </c>
      <c r="AF14" s="136">
        <v>2.6123374584179795E-3</v>
      </c>
      <c r="AG14" s="136">
        <v>2.7992364013302001E-3</v>
      </c>
      <c r="AH14" s="136">
        <v>1.8121130057859719E-3</v>
      </c>
      <c r="AI14" s="136">
        <v>4.1667586416819927E-3</v>
      </c>
      <c r="AJ14" s="136">
        <v>2.3177306557447814E-3</v>
      </c>
      <c r="AK14" s="136">
        <v>7.1209563328652643E-3</v>
      </c>
      <c r="AL14" s="136">
        <v>7.6418291700314942E-3</v>
      </c>
      <c r="AM14" s="136">
        <v>2.8245650516392873E-3</v>
      </c>
      <c r="AN14" s="136">
        <v>4.6106763913577306E-2</v>
      </c>
      <c r="AO14" s="136">
        <v>2.1646503641984736E-3</v>
      </c>
      <c r="AP14" s="148">
        <v>1.276313443077504E-2</v>
      </c>
      <c r="AQ14" s="144">
        <v>2.585766084046114E-3</v>
      </c>
      <c r="AR14" s="145">
        <v>2.8816966460243139E-3</v>
      </c>
      <c r="AS14" s="145">
        <v>1.2364380956292134E-5</v>
      </c>
      <c r="AT14" s="145">
        <v>0</v>
      </c>
      <c r="AU14" s="145">
        <v>0</v>
      </c>
      <c r="AV14" s="145">
        <v>0.14630414312617701</v>
      </c>
      <c r="AW14" s="148">
        <v>1.1704860450218611E-3</v>
      </c>
      <c r="AX14" s="148">
        <v>1.3216337019933737E-2</v>
      </c>
      <c r="AY14" s="148">
        <v>3.0139950495820165E-2</v>
      </c>
      <c r="AZ14" s="148">
        <v>3.0139950495820165E-2</v>
      </c>
      <c r="BA14" s="148">
        <v>2.3828242475457839E-2</v>
      </c>
      <c r="BB14" s="148">
        <v>2.4880577562195118E-2</v>
      </c>
      <c r="BC14" s="148">
        <v>1.1117037083493903E-2</v>
      </c>
      <c r="BD14" s="148">
        <v>1.6470815372374784E-2</v>
      </c>
      <c r="BE14" s="145">
        <v>1.7202477188494342E-2</v>
      </c>
      <c r="BF14" s="145">
        <v>5.0743710595580582E-2</v>
      </c>
      <c r="BG14" s="145">
        <v>1.7501644468682007E-2</v>
      </c>
      <c r="BH14" s="148">
        <v>1.7509769393748098E-2</v>
      </c>
      <c r="BI14" s="148">
        <v>2.7424981441267281E-2</v>
      </c>
      <c r="BJ14" s="148">
        <v>2.4993098426591705E-2</v>
      </c>
      <c r="BK14" s="148">
        <v>4.6623068083680755E-4</v>
      </c>
      <c r="BL14" s="147">
        <v>1.3009812518289246E-2</v>
      </c>
    </row>
    <row r="15" spans="1:64">
      <c r="A15" s="125">
        <v>11</v>
      </c>
      <c r="B15" s="3" t="s">
        <v>83</v>
      </c>
      <c r="C15" s="136">
        <v>2.6324691699726298E-3</v>
      </c>
      <c r="D15" s="136">
        <v>2.1010610358230907E-4</v>
      </c>
      <c r="E15" s="136">
        <v>1.9637491899534592E-5</v>
      </c>
      <c r="F15" s="136">
        <v>0</v>
      </c>
      <c r="G15" s="136">
        <v>2.4481570909476399E-3</v>
      </c>
      <c r="H15" s="136">
        <v>3.0055663088039046E-4</v>
      </c>
      <c r="I15" s="136">
        <v>1.2421994426165433E-3</v>
      </c>
      <c r="J15" s="136">
        <v>8.0476041604462534E-3</v>
      </c>
      <c r="K15" s="136">
        <v>4.8673146704361642E-3</v>
      </c>
      <c r="L15" s="136">
        <v>2.7003175808285279E-3</v>
      </c>
      <c r="M15" s="136">
        <v>9.3283861378727767E-2</v>
      </c>
      <c r="N15" s="136">
        <v>4.2016709679594871E-3</v>
      </c>
      <c r="O15" s="136">
        <v>6.2908696296355617E-3</v>
      </c>
      <c r="P15" s="136">
        <v>6.9050166997165832E-3</v>
      </c>
      <c r="Q15" s="136">
        <v>3.8337399536392011E-3</v>
      </c>
      <c r="R15" s="136">
        <v>4.1224990007564521E-3</v>
      </c>
      <c r="S15" s="136">
        <v>5.5646643811795102E-3</v>
      </c>
      <c r="T15" s="136">
        <v>2.7901773553244736E-2</v>
      </c>
      <c r="U15" s="136">
        <v>8.9456516458006168E-3</v>
      </c>
      <c r="V15" s="136">
        <v>2.2923418535631904E-3</v>
      </c>
      <c r="W15" s="136">
        <v>7.0718339315797973E-3</v>
      </c>
      <c r="X15" s="136">
        <v>7.8910204070777156E-3</v>
      </c>
      <c r="Y15" s="136">
        <v>5.767308127358043E-2</v>
      </c>
      <c r="Z15" s="136">
        <v>5.8506946074653418E-5</v>
      </c>
      <c r="AA15" s="136">
        <v>5.3550554461493094E-3</v>
      </c>
      <c r="AB15" s="136">
        <v>4.9309001582370688E-4</v>
      </c>
      <c r="AC15" s="136">
        <v>2.0805838480415353E-4</v>
      </c>
      <c r="AD15" s="136">
        <v>1.1780218152811307E-5</v>
      </c>
      <c r="AE15" s="136">
        <v>6.6920070667594622E-5</v>
      </c>
      <c r="AF15" s="136">
        <v>5.3358382129388516E-5</v>
      </c>
      <c r="AG15" s="136">
        <v>3.7523276157241289E-6</v>
      </c>
      <c r="AH15" s="136">
        <v>2.078334440851575E-4</v>
      </c>
      <c r="AI15" s="136">
        <v>1.767082083925362E-3</v>
      </c>
      <c r="AJ15" s="136">
        <v>6.7704609268780486E-4</v>
      </c>
      <c r="AK15" s="136">
        <v>4.154767727447237E-4</v>
      </c>
      <c r="AL15" s="136">
        <v>6.7584200921288931E-4</v>
      </c>
      <c r="AM15" s="136">
        <v>1.0357182846265816E-3</v>
      </c>
      <c r="AN15" s="136">
        <v>5.3876743205849478E-3</v>
      </c>
      <c r="AO15" s="136">
        <v>2.7597975446228716E-3</v>
      </c>
      <c r="AP15" s="148">
        <v>6.1636427811083278E-3</v>
      </c>
      <c r="AQ15" s="144">
        <v>1.0168743027147639E-3</v>
      </c>
      <c r="AR15" s="145">
        <v>4.4543159123807785E-4</v>
      </c>
      <c r="AS15" s="145">
        <v>0</v>
      </c>
      <c r="AT15" s="145">
        <v>0</v>
      </c>
      <c r="AU15" s="145">
        <v>0</v>
      </c>
      <c r="AV15" s="145">
        <v>9.1891982781813292E-2</v>
      </c>
      <c r="AW15" s="148">
        <v>-2.719770466378268E-6</v>
      </c>
      <c r="AX15" s="148">
        <v>6.0783569216548055E-3</v>
      </c>
      <c r="AY15" s="148">
        <v>1.0218020766847767E-2</v>
      </c>
      <c r="AZ15" s="148">
        <v>1.0218020766847767E-2</v>
      </c>
      <c r="BA15" s="148">
        <v>1.2106579011099553E-2</v>
      </c>
      <c r="BB15" s="148">
        <v>1.1791704479932786E-2</v>
      </c>
      <c r="BC15" s="148">
        <v>4.9451245974483152E-3</v>
      </c>
      <c r="BD15" s="148">
        <v>7.6724569302253362E-3</v>
      </c>
      <c r="BE15" s="145">
        <v>6.2429099757740367E-3</v>
      </c>
      <c r="BF15" s="145">
        <v>3.8868825365734223E-3</v>
      </c>
      <c r="BG15" s="145">
        <v>6.215248300715695E-3</v>
      </c>
      <c r="BH15" s="148">
        <v>6.2207205710590819E-3</v>
      </c>
      <c r="BI15" s="148">
        <v>9.8739600838992584E-3</v>
      </c>
      <c r="BJ15" s="148">
        <v>8.9779377822843814E-3</v>
      </c>
      <c r="BK15" s="148">
        <v>1.8496703883807424E-3</v>
      </c>
      <c r="BL15" s="147">
        <v>7.1422852700978676E-3</v>
      </c>
    </row>
    <row r="16" spans="1:64">
      <c r="A16" s="125">
        <v>12</v>
      </c>
      <c r="B16" s="3" t="s">
        <v>84</v>
      </c>
      <c r="C16" s="136">
        <v>3.0753144509026051E-5</v>
      </c>
      <c r="D16" s="136">
        <v>0</v>
      </c>
      <c r="E16" s="136">
        <v>2.9456237849301888E-4</v>
      </c>
      <c r="F16" s="136">
        <v>2.2827575711459442E-3</v>
      </c>
      <c r="G16" s="136">
        <v>0</v>
      </c>
      <c r="H16" s="136">
        <v>1.202226523521562E-4</v>
      </c>
      <c r="I16" s="136">
        <v>2.4603044994926794E-3</v>
      </c>
      <c r="J16" s="136">
        <v>1.9905320926463891E-5</v>
      </c>
      <c r="K16" s="136">
        <v>0</v>
      </c>
      <c r="L16" s="136">
        <v>2.0604597192843766E-3</v>
      </c>
      <c r="M16" s="136">
        <v>5.8346966634944732E-3</v>
      </c>
      <c r="N16" s="136">
        <v>0.54496818028752991</v>
      </c>
      <c r="O16" s="136">
        <v>6.0466028903562695E-4</v>
      </c>
      <c r="P16" s="136">
        <v>0.17733772902358313</v>
      </c>
      <c r="Q16" s="136">
        <v>0.11889004824686822</v>
      </c>
      <c r="R16" s="136">
        <v>7.7301260643457784E-2</v>
      </c>
      <c r="S16" s="136">
        <v>1.7985790232026632E-2</v>
      </c>
      <c r="T16" s="136">
        <v>4.7834725032053259E-3</v>
      </c>
      <c r="U16" s="136">
        <v>5.0407095911912135E-2</v>
      </c>
      <c r="V16" s="136">
        <v>1.0194573593275797E-2</v>
      </c>
      <c r="W16" s="136">
        <v>6.5362994306546005E-2</v>
      </c>
      <c r="X16" s="136">
        <v>5.9734519158397541E-3</v>
      </c>
      <c r="Y16" s="136">
        <v>1.9362407046580699E-2</v>
      </c>
      <c r="Z16" s="136">
        <v>0</v>
      </c>
      <c r="AA16" s="136">
        <v>3.6858788714892007E-5</v>
      </c>
      <c r="AB16" s="136">
        <v>0</v>
      </c>
      <c r="AC16" s="136">
        <v>0</v>
      </c>
      <c r="AD16" s="136">
        <v>0</v>
      </c>
      <c r="AE16" s="136">
        <v>0</v>
      </c>
      <c r="AF16" s="136">
        <v>3.0736651372449843E-4</v>
      </c>
      <c r="AG16" s="136">
        <v>0</v>
      </c>
      <c r="AH16" s="136">
        <v>3.1279280882381566E-5</v>
      </c>
      <c r="AI16" s="136">
        <v>0</v>
      </c>
      <c r="AJ16" s="136">
        <v>2.5965334331267683E-6</v>
      </c>
      <c r="AK16" s="136">
        <v>5.2591996549965023E-6</v>
      </c>
      <c r="AL16" s="136">
        <v>1.526094859512976E-4</v>
      </c>
      <c r="AM16" s="136">
        <v>5.9983684437832912E-5</v>
      </c>
      <c r="AN16" s="136">
        <v>1.8325422859132473E-5</v>
      </c>
      <c r="AO16" s="136">
        <v>2.4964580842580936E-3</v>
      </c>
      <c r="AP16" s="148">
        <v>4.3791953890290364E-2</v>
      </c>
      <c r="AQ16" s="144">
        <v>0</v>
      </c>
      <c r="AR16" s="145">
        <v>-1.2604560155461526E-4</v>
      </c>
      <c r="AS16" s="145">
        <v>0</v>
      </c>
      <c r="AT16" s="145">
        <v>-8.9771561577355074E-4</v>
      </c>
      <c r="AU16" s="145">
        <v>-1.2326649788088812E-3</v>
      </c>
      <c r="AV16" s="145">
        <v>0.4642857142857143</v>
      </c>
      <c r="AW16" s="148">
        <v>-1.644992206216373E-3</v>
      </c>
      <c r="AX16" s="148">
        <v>4.231547074697508E-2</v>
      </c>
      <c r="AY16" s="148">
        <v>8.5088811744010465E-2</v>
      </c>
      <c r="AZ16" s="148">
        <v>8.5088811744010465E-2</v>
      </c>
      <c r="BA16" s="148">
        <v>5.6927708920057642E-2</v>
      </c>
      <c r="BB16" s="148">
        <v>6.1622938244236779E-2</v>
      </c>
      <c r="BC16" s="148">
        <v>2.4896351966501407E-2</v>
      </c>
      <c r="BD16" s="148">
        <v>4.7702511144730383E-2</v>
      </c>
      <c r="BE16" s="145">
        <v>1.7242768671839489E-2</v>
      </c>
      <c r="BF16" s="145">
        <v>3.7644610393585114E-3</v>
      </c>
      <c r="BG16" s="145">
        <v>1.7119340638334955E-2</v>
      </c>
      <c r="BH16" s="148">
        <v>1.7118993643824132E-2</v>
      </c>
      <c r="BI16" s="148">
        <v>3.3471831008141592E-2</v>
      </c>
      <c r="BJ16" s="148">
        <v>2.9461005295343463E-2</v>
      </c>
      <c r="BK16" s="148">
        <v>2.1392674827964968E-2</v>
      </c>
      <c r="BL16" s="147">
        <v>5.511060864699615E-2</v>
      </c>
    </row>
    <row r="17" spans="1:64">
      <c r="A17" s="125">
        <v>13</v>
      </c>
      <c r="B17" s="3" t="s">
        <v>85</v>
      </c>
      <c r="C17" s="136">
        <v>0</v>
      </c>
      <c r="D17" s="136">
        <v>0</v>
      </c>
      <c r="E17" s="136">
        <v>0</v>
      </c>
      <c r="F17" s="136">
        <v>1.5218383807639628E-4</v>
      </c>
      <c r="G17" s="136">
        <v>1.365345680917058E-3</v>
      </c>
      <c r="H17" s="136">
        <v>1.2022265235215619E-5</v>
      </c>
      <c r="I17" s="136">
        <v>8.0850049928921563E-4</v>
      </c>
      <c r="J17" s="136">
        <v>6.4756692578710907E-3</v>
      </c>
      <c r="K17" s="136">
        <v>7.2863992072397667E-6</v>
      </c>
      <c r="L17" s="136">
        <v>2.3500589960688853E-3</v>
      </c>
      <c r="M17" s="136">
        <v>9.0781749553576208E-3</v>
      </c>
      <c r="N17" s="136">
        <v>1.1940302644105628E-2</v>
      </c>
      <c r="O17" s="136">
        <v>0.51002094286961364</v>
      </c>
      <c r="P17" s="136">
        <v>6.6584530172054887E-2</v>
      </c>
      <c r="Q17" s="136">
        <v>3.5450496766303852E-2</v>
      </c>
      <c r="R17" s="136">
        <v>1.5715926345565397E-2</v>
      </c>
      <c r="S17" s="136">
        <v>2.086297465638649E-2</v>
      </c>
      <c r="T17" s="136">
        <v>2.9721454437152E-2</v>
      </c>
      <c r="U17" s="136">
        <v>6.9938805912381524E-2</v>
      </c>
      <c r="V17" s="136">
        <v>4.7729575521525736E-2</v>
      </c>
      <c r="W17" s="136">
        <v>2.0924259403237645E-2</v>
      </c>
      <c r="X17" s="136">
        <v>1.8446955693795428E-2</v>
      </c>
      <c r="Y17" s="136">
        <v>8.2189431588472681E-3</v>
      </c>
      <c r="Z17" s="136">
        <v>3.4887475251922965E-4</v>
      </c>
      <c r="AA17" s="136">
        <v>1.9482502606442916E-4</v>
      </c>
      <c r="AB17" s="136">
        <v>4.4826365074882447E-6</v>
      </c>
      <c r="AC17" s="136">
        <v>1.2982296588764916E-5</v>
      </c>
      <c r="AD17" s="136">
        <v>0</v>
      </c>
      <c r="AE17" s="136">
        <v>0</v>
      </c>
      <c r="AF17" s="136">
        <v>1.8341943856977303E-5</v>
      </c>
      <c r="AG17" s="136">
        <v>6.6603815179103282E-5</v>
      </c>
      <c r="AH17" s="136">
        <v>1.9115116094788731E-4</v>
      </c>
      <c r="AI17" s="136">
        <v>8.0744381875616481E-5</v>
      </c>
      <c r="AJ17" s="136">
        <v>1.6705446975379345E-3</v>
      </c>
      <c r="AK17" s="136">
        <v>2.051087865448636E-4</v>
      </c>
      <c r="AL17" s="136">
        <v>3.7016884241162959E-4</v>
      </c>
      <c r="AM17" s="136">
        <v>3.8122963887156027E-4</v>
      </c>
      <c r="AN17" s="136">
        <v>9.7124741153402111E-4</v>
      </c>
      <c r="AO17" s="136">
        <v>2.1804507318203604E-3</v>
      </c>
      <c r="AP17" s="148">
        <v>1.1481452111675167E-2</v>
      </c>
      <c r="AQ17" s="144">
        <v>1.3945704722945332E-4</v>
      </c>
      <c r="AR17" s="145">
        <v>7.0439320449493942E-4</v>
      </c>
      <c r="AS17" s="145">
        <v>0</v>
      </c>
      <c r="AT17" s="145">
        <v>0</v>
      </c>
      <c r="AU17" s="145">
        <v>-1.997036363735973E-3</v>
      </c>
      <c r="AV17" s="145">
        <v>-0.22375235404896421</v>
      </c>
      <c r="AW17" s="148">
        <v>6.0810316220678232E-4</v>
      </c>
      <c r="AX17" s="148">
        <v>1.1650933237035303E-2</v>
      </c>
      <c r="AY17" s="148">
        <v>2.4546600868658251E-2</v>
      </c>
      <c r="AZ17" s="148">
        <v>2.4546600868658251E-2</v>
      </c>
      <c r="BA17" s="148">
        <v>1.2742939490154712E-2</v>
      </c>
      <c r="BB17" s="148">
        <v>1.4710934045747595E-2</v>
      </c>
      <c r="BC17" s="148">
        <v>6.5243404347823603E-3</v>
      </c>
      <c r="BD17" s="148">
        <v>1.2504714188681858E-2</v>
      </c>
      <c r="BE17" s="145">
        <v>4.5738778396274118E-2</v>
      </c>
      <c r="BF17" s="145">
        <v>1.230336047009855E-2</v>
      </c>
      <c r="BG17" s="145">
        <v>4.5426690429473379E-2</v>
      </c>
      <c r="BH17" s="148">
        <v>4.5431195099074048E-2</v>
      </c>
      <c r="BI17" s="148">
        <v>2.1860933007999732E-2</v>
      </c>
      <c r="BJ17" s="148">
        <v>2.764196116514105E-2</v>
      </c>
      <c r="BK17" s="148">
        <v>-9.6848477867490703E-3</v>
      </c>
      <c r="BL17" s="147">
        <v>6.3572939897482217E-3</v>
      </c>
    </row>
    <row r="18" spans="1:64">
      <c r="A18" s="125">
        <v>14</v>
      </c>
      <c r="B18" s="3" t="s">
        <v>86</v>
      </c>
      <c r="C18" s="136">
        <v>2.8231386659285911E-3</v>
      </c>
      <c r="D18" s="136">
        <v>1.2606366214938543E-3</v>
      </c>
      <c r="E18" s="136">
        <v>1.826286746656717E-3</v>
      </c>
      <c r="F18" s="136">
        <v>8.5222949322781918E-3</v>
      </c>
      <c r="G18" s="136">
        <v>1.2966761286463247E-2</v>
      </c>
      <c r="H18" s="136">
        <v>9.3773668834681834E-4</v>
      </c>
      <c r="I18" s="136">
        <v>5.7317866522457305E-3</v>
      </c>
      <c r="J18" s="136">
        <v>1.4171417598411321E-2</v>
      </c>
      <c r="K18" s="136">
        <v>9.5451829614840941E-4</v>
      </c>
      <c r="L18" s="136">
        <v>7.5080569258254067E-3</v>
      </c>
      <c r="M18" s="136">
        <v>8.7680841736080661E-3</v>
      </c>
      <c r="N18" s="136">
        <v>5.7371100947731788E-4</v>
      </c>
      <c r="O18" s="136">
        <v>1.870042085957866E-3</v>
      </c>
      <c r="P18" s="136">
        <v>9.7169837505435508E-2</v>
      </c>
      <c r="Q18" s="136">
        <v>3.3851900975280326E-2</v>
      </c>
      <c r="R18" s="136">
        <v>3.1528749035165664E-2</v>
      </c>
      <c r="S18" s="136">
        <v>3.5009507807242192E-2</v>
      </c>
      <c r="T18" s="136">
        <v>1.6446137809046101E-2</v>
      </c>
      <c r="U18" s="136">
        <v>3.2027458695431978E-2</v>
      </c>
      <c r="V18" s="136">
        <v>2.3407277526666138E-2</v>
      </c>
      <c r="W18" s="136">
        <v>1.9746736285872819E-2</v>
      </c>
      <c r="X18" s="136">
        <v>1.7263435612518186E-2</v>
      </c>
      <c r="Y18" s="136">
        <v>9.235410235640111E-2</v>
      </c>
      <c r="Z18" s="136">
        <v>6.6018949027448425E-4</v>
      </c>
      <c r="AA18" s="136">
        <v>7.2664469180787089E-4</v>
      </c>
      <c r="AB18" s="136">
        <v>1.4792700474711205E-4</v>
      </c>
      <c r="AC18" s="136">
        <v>2.6972429360078687E-3</v>
      </c>
      <c r="AD18" s="136">
        <v>1.1359496075925188E-4</v>
      </c>
      <c r="AE18" s="136">
        <v>2.8903775203237677E-4</v>
      </c>
      <c r="AF18" s="136">
        <v>2.0309534197998505E-3</v>
      </c>
      <c r="AG18" s="136">
        <v>4.5590780531048168E-4</v>
      </c>
      <c r="AH18" s="136">
        <v>3.5456802618006301E-3</v>
      </c>
      <c r="AI18" s="136">
        <v>2.0970303494314782E-4</v>
      </c>
      <c r="AJ18" s="136">
        <v>3.8298868138619835E-4</v>
      </c>
      <c r="AK18" s="136">
        <v>2.156271858548566E-3</v>
      </c>
      <c r="AL18" s="136">
        <v>1.2540321152128948E-3</v>
      </c>
      <c r="AM18" s="136">
        <v>2.7525846303138881E-3</v>
      </c>
      <c r="AN18" s="136">
        <v>3.8483388004178197E-4</v>
      </c>
      <c r="AO18" s="136">
        <v>3.0336705834022406E-3</v>
      </c>
      <c r="AP18" s="148">
        <v>1.3264815036620494E-2</v>
      </c>
      <c r="AQ18" s="144">
        <v>3.2772406098921531E-3</v>
      </c>
      <c r="AR18" s="145">
        <v>2.3737267060065176E-3</v>
      </c>
      <c r="AS18" s="145">
        <v>2.6495102049197431E-6</v>
      </c>
      <c r="AT18" s="145">
        <v>8.9979848263149395E-4</v>
      </c>
      <c r="AU18" s="145">
        <v>3.3342694441288348E-3</v>
      </c>
      <c r="AV18" s="145">
        <v>0.22385324186171643</v>
      </c>
      <c r="AW18" s="148">
        <v>1.3898027083192948E-3</v>
      </c>
      <c r="AX18" s="148">
        <v>1.3828637402387947E-2</v>
      </c>
      <c r="AY18" s="148">
        <v>1.0852779550726216E-2</v>
      </c>
      <c r="AZ18" s="148">
        <v>1.0852779550726216E-2</v>
      </c>
      <c r="BA18" s="148">
        <v>3.6144994875320226E-2</v>
      </c>
      <c r="BB18" s="148">
        <v>3.1928087895225686E-2</v>
      </c>
      <c r="BC18" s="148">
        <v>1.420082927137461E-2</v>
      </c>
      <c r="BD18" s="148">
        <v>1.8878624978227062E-2</v>
      </c>
      <c r="BE18" s="145">
        <v>1.3112324143281055E-2</v>
      </c>
      <c r="BF18" s="145">
        <v>1.0864907877823345E-2</v>
      </c>
      <c r="BG18" s="145">
        <v>1.3079850901506165E-2</v>
      </c>
      <c r="BH18" s="148">
        <v>1.3090604258407813E-2</v>
      </c>
      <c r="BI18" s="148">
        <v>2.8490001041514917E-2</v>
      </c>
      <c r="BJ18" s="148">
        <v>2.4713023676471289E-2</v>
      </c>
      <c r="BK18" s="148">
        <v>6.1320160319842908E-3</v>
      </c>
      <c r="BL18" s="147">
        <v>1.6509204669369264E-2</v>
      </c>
    </row>
    <row r="19" spans="1:64">
      <c r="A19" s="125">
        <v>15</v>
      </c>
      <c r="B19" s="3" t="s">
        <v>70</v>
      </c>
      <c r="C19" s="136">
        <v>0</v>
      </c>
      <c r="D19" s="136">
        <v>0</v>
      </c>
      <c r="E19" s="136">
        <v>0</v>
      </c>
      <c r="F19" s="136">
        <v>3.9567797899863035E-3</v>
      </c>
      <c r="G19" s="136">
        <v>0</v>
      </c>
      <c r="H19" s="136">
        <v>0</v>
      </c>
      <c r="I19" s="136">
        <v>5.0865925451970518E-5</v>
      </c>
      <c r="J19" s="136">
        <v>3.1028882620664301E-5</v>
      </c>
      <c r="K19" s="136">
        <v>0</v>
      </c>
      <c r="L19" s="136">
        <v>3.4243157727897996E-4</v>
      </c>
      <c r="M19" s="136">
        <v>8.4829432248728447E-4</v>
      </c>
      <c r="N19" s="136">
        <v>4.3882887198345569E-5</v>
      </c>
      <c r="O19" s="136">
        <v>0</v>
      </c>
      <c r="P19" s="136">
        <v>1.1842458296968145E-3</v>
      </c>
      <c r="Q19" s="136">
        <v>0.17208632721476244</v>
      </c>
      <c r="R19" s="136">
        <v>3.5240539668592481E-2</v>
      </c>
      <c r="S19" s="136">
        <v>1.462079431970623E-2</v>
      </c>
      <c r="T19" s="136">
        <v>1.9213796159420027E-3</v>
      </c>
      <c r="U19" s="136">
        <v>1.6713702089953909E-2</v>
      </c>
      <c r="V19" s="136">
        <v>1.4132515084663347E-3</v>
      </c>
      <c r="W19" s="136">
        <v>1.487093693849011E-2</v>
      </c>
      <c r="X19" s="136">
        <v>1.0638382753053881E-4</v>
      </c>
      <c r="Y19" s="136">
        <v>7.6228189241850383E-3</v>
      </c>
      <c r="Z19" s="136">
        <v>0</v>
      </c>
      <c r="AA19" s="136">
        <v>1.2142338110934422E-2</v>
      </c>
      <c r="AB19" s="136">
        <v>0</v>
      </c>
      <c r="AC19" s="136">
        <v>3.7580332230635281E-6</v>
      </c>
      <c r="AD19" s="136">
        <v>0</v>
      </c>
      <c r="AE19" s="136">
        <v>0</v>
      </c>
      <c r="AF19" s="136">
        <v>1.133865620249506E-4</v>
      </c>
      <c r="AG19" s="136">
        <v>1.8761638078620644E-6</v>
      </c>
      <c r="AH19" s="136">
        <v>2.8290371820287324E-4</v>
      </c>
      <c r="AI19" s="136">
        <v>0</v>
      </c>
      <c r="AJ19" s="136">
        <v>0</v>
      </c>
      <c r="AK19" s="136">
        <v>0</v>
      </c>
      <c r="AL19" s="136">
        <v>9.7452057457471462E-3</v>
      </c>
      <c r="AM19" s="136">
        <v>3.4657239897414573E-5</v>
      </c>
      <c r="AN19" s="136">
        <v>0</v>
      </c>
      <c r="AO19" s="136">
        <v>0</v>
      </c>
      <c r="AP19" s="148">
        <v>8.7385648859470248E-3</v>
      </c>
      <c r="AQ19" s="144">
        <v>0</v>
      </c>
      <c r="AR19" s="145">
        <v>5.2408897921031505E-5</v>
      </c>
      <c r="AS19" s="145">
        <v>0</v>
      </c>
      <c r="AT19" s="145">
        <v>1.0681982680962076E-2</v>
      </c>
      <c r="AU19" s="145">
        <v>4.895192511304193E-2</v>
      </c>
      <c r="AV19" s="145">
        <v>-0.28631961259079902</v>
      </c>
      <c r="AW19" s="148">
        <v>1.0944309464111903E-2</v>
      </c>
      <c r="AX19" s="148">
        <v>1.4480336542226942E-2</v>
      </c>
      <c r="AY19" s="148">
        <v>0.10409615953422482</v>
      </c>
      <c r="AZ19" s="148">
        <v>0.10409615953422482</v>
      </c>
      <c r="BA19" s="148">
        <v>6.8865152473434749E-2</v>
      </c>
      <c r="BB19" s="148">
        <v>7.473912901853956E-2</v>
      </c>
      <c r="BC19" s="148">
        <v>3.7706687341423413E-2</v>
      </c>
      <c r="BD19" s="148">
        <v>3.1293341636545437E-2</v>
      </c>
      <c r="BE19" s="145">
        <v>2.4323003769807377E-2</v>
      </c>
      <c r="BF19" s="145">
        <v>0</v>
      </c>
      <c r="BG19" s="145">
        <v>2.4099196599744757E-2</v>
      </c>
      <c r="BH19" s="148">
        <v>2.4099541752178148E-2</v>
      </c>
      <c r="BI19" s="148">
        <v>2.6518265464046391E-2</v>
      </c>
      <c r="BJ19" s="148">
        <v>2.5925030232777972E-2</v>
      </c>
      <c r="BK19" s="148">
        <v>4.6749898225547197E-2</v>
      </c>
      <c r="BL19" s="147">
        <v>3.347347822340354E-2</v>
      </c>
    </row>
    <row r="20" spans="1:64">
      <c r="A20" s="125">
        <v>16</v>
      </c>
      <c r="B20" s="3" t="s">
        <v>71</v>
      </c>
      <c r="C20" s="136">
        <v>0</v>
      </c>
      <c r="D20" s="136">
        <v>2.1010610358230907E-4</v>
      </c>
      <c r="E20" s="136">
        <v>0</v>
      </c>
      <c r="F20" s="136">
        <v>6.087353523055851E-4</v>
      </c>
      <c r="G20" s="136">
        <v>0</v>
      </c>
      <c r="H20" s="136">
        <v>0</v>
      </c>
      <c r="I20" s="136">
        <v>5.8897387365439552E-5</v>
      </c>
      <c r="J20" s="136">
        <v>0</v>
      </c>
      <c r="K20" s="136">
        <v>2.1859197621719297E-5</v>
      </c>
      <c r="L20" s="136">
        <v>2.6807500621268718E-3</v>
      </c>
      <c r="M20" s="136">
        <v>1.0372002010243689E-3</v>
      </c>
      <c r="N20" s="136">
        <v>6.466951797650926E-5</v>
      </c>
      <c r="O20" s="136">
        <v>1.4015304712746318E-4</v>
      </c>
      <c r="P20" s="136">
        <v>5.0114569616076135E-4</v>
      </c>
      <c r="Q20" s="136">
        <v>3.2504274076282373E-3</v>
      </c>
      <c r="R20" s="136">
        <v>0.18757700781887432</v>
      </c>
      <c r="S20" s="136">
        <v>1.7750918034119703E-3</v>
      </c>
      <c r="T20" s="136">
        <v>2.7240731795018943E-3</v>
      </c>
      <c r="U20" s="136">
        <v>2.1015652214013783E-3</v>
      </c>
      <c r="V20" s="136">
        <v>5.1020774797174459E-4</v>
      </c>
      <c r="W20" s="136">
        <v>1.4503536335417502E-3</v>
      </c>
      <c r="X20" s="136">
        <v>4.7872722388742464E-5</v>
      </c>
      <c r="Y20" s="136">
        <v>5.1995533857302365E-5</v>
      </c>
      <c r="Z20" s="136">
        <v>1.0834619643454336E-5</v>
      </c>
      <c r="AA20" s="136">
        <v>3.3172909843402803E-4</v>
      </c>
      <c r="AB20" s="136">
        <v>0</v>
      </c>
      <c r="AC20" s="136">
        <v>2.7331150713189298E-6</v>
      </c>
      <c r="AD20" s="136">
        <v>0</v>
      </c>
      <c r="AE20" s="136">
        <v>0</v>
      </c>
      <c r="AF20" s="136">
        <v>7.8925940233053857E-5</v>
      </c>
      <c r="AG20" s="136">
        <v>2.8142457117930969E-6</v>
      </c>
      <c r="AH20" s="136">
        <v>1.8767568529428937E-5</v>
      </c>
      <c r="AI20" s="136">
        <v>0</v>
      </c>
      <c r="AJ20" s="136">
        <v>0</v>
      </c>
      <c r="AK20" s="136">
        <v>0</v>
      </c>
      <c r="AL20" s="136">
        <v>1.354091251388701E-2</v>
      </c>
      <c r="AM20" s="136">
        <v>1.0663766122281406E-5</v>
      </c>
      <c r="AN20" s="136">
        <v>0</v>
      </c>
      <c r="AO20" s="136">
        <v>0</v>
      </c>
      <c r="AP20" s="148">
        <v>5.4142148947996871E-3</v>
      </c>
      <c r="AQ20" s="144">
        <v>0</v>
      </c>
      <c r="AR20" s="145">
        <v>7.2227388731505603E-6</v>
      </c>
      <c r="AS20" s="145">
        <v>0</v>
      </c>
      <c r="AT20" s="145">
        <v>1.8766630390068891E-3</v>
      </c>
      <c r="AU20" s="145">
        <v>7.3253647199611457E-2</v>
      </c>
      <c r="AV20" s="145">
        <v>-0.21991861716437988</v>
      </c>
      <c r="AW20" s="148">
        <v>1.5122767859759632E-2</v>
      </c>
      <c r="AX20" s="148">
        <v>1.3438742879817141E-2</v>
      </c>
      <c r="AY20" s="148">
        <v>0.12045316562105951</v>
      </c>
      <c r="AZ20" s="148">
        <v>0.12045316562105951</v>
      </c>
      <c r="BA20" s="148">
        <v>3.3349509701849696E-2</v>
      </c>
      <c r="BB20" s="148">
        <v>4.7872081565307645E-2</v>
      </c>
      <c r="BC20" s="148">
        <v>2.8861336519911334E-2</v>
      </c>
      <c r="BD20" s="148">
        <v>2.3046102651606778E-2</v>
      </c>
      <c r="BE20" s="145">
        <v>2.0618457244777569E-2</v>
      </c>
      <c r="BF20" s="145">
        <v>0</v>
      </c>
      <c r="BG20" s="145">
        <v>2.0436388578110858E-2</v>
      </c>
      <c r="BH20" s="148">
        <v>2.0429725536901346E-2</v>
      </c>
      <c r="BI20" s="148">
        <v>2.3656258881738557E-2</v>
      </c>
      <c r="BJ20" s="148">
        <v>2.2864893896301131E-2</v>
      </c>
      <c r="BK20" s="148">
        <v>3.3464007833445275E-2</v>
      </c>
      <c r="BL20" s="147">
        <v>2.3119693732225464E-2</v>
      </c>
    </row>
    <row r="21" spans="1:64">
      <c r="A21" s="125">
        <v>17</v>
      </c>
      <c r="B21" s="3" t="s">
        <v>72</v>
      </c>
      <c r="C21" s="136">
        <v>1.2301257803610419E-5</v>
      </c>
      <c r="D21" s="136">
        <v>0</v>
      </c>
      <c r="E21" s="136">
        <v>1.9637491899534592E-5</v>
      </c>
      <c r="F21" s="136">
        <v>0</v>
      </c>
      <c r="G21" s="136">
        <v>0</v>
      </c>
      <c r="H21" s="136">
        <v>0</v>
      </c>
      <c r="I21" s="136">
        <v>0</v>
      </c>
      <c r="J21" s="136">
        <v>2.3418024619369282E-6</v>
      </c>
      <c r="K21" s="136">
        <v>0</v>
      </c>
      <c r="L21" s="136">
        <v>0</v>
      </c>
      <c r="M21" s="136">
        <v>0</v>
      </c>
      <c r="N21" s="136">
        <v>0</v>
      </c>
      <c r="O21" s="136">
        <v>0</v>
      </c>
      <c r="P21" s="136">
        <v>2.4671788118683638E-5</v>
      </c>
      <c r="Q21" s="136">
        <v>1.8845482255738823E-3</v>
      </c>
      <c r="R21" s="136">
        <v>5.3997689903070622E-3</v>
      </c>
      <c r="S21" s="136">
        <v>0.14169117016039062</v>
      </c>
      <c r="T21" s="136">
        <v>3.2688878154022727E-5</v>
      </c>
      <c r="U21" s="136">
        <v>6.0280005566842041E-4</v>
      </c>
      <c r="V21" s="136">
        <v>2.4432483705689176E-4</v>
      </c>
      <c r="W21" s="136">
        <v>4.4021120094804421E-4</v>
      </c>
      <c r="X21" s="136">
        <v>1.4627776285449086E-4</v>
      </c>
      <c r="Y21" s="136">
        <v>2.0661383190664887E-4</v>
      </c>
      <c r="Z21" s="136">
        <v>0</v>
      </c>
      <c r="AA21" s="136">
        <v>1.1584190738966058E-4</v>
      </c>
      <c r="AB21" s="136">
        <v>2.2413182537441221E-5</v>
      </c>
      <c r="AC21" s="136">
        <v>8.9372862832128995E-4</v>
      </c>
      <c r="AD21" s="136">
        <v>1.2621662306583544E-5</v>
      </c>
      <c r="AE21" s="136">
        <v>0</v>
      </c>
      <c r="AF21" s="136">
        <v>5.6693281012475301E-5</v>
      </c>
      <c r="AG21" s="136">
        <v>6.378956946731019E-5</v>
      </c>
      <c r="AH21" s="136">
        <v>3.2766784462121487E-3</v>
      </c>
      <c r="AI21" s="136">
        <v>0</v>
      </c>
      <c r="AJ21" s="136">
        <v>1.1679856515562486E-2</v>
      </c>
      <c r="AK21" s="136">
        <v>0</v>
      </c>
      <c r="AL21" s="136">
        <v>4.2394551841351538E-3</v>
      </c>
      <c r="AM21" s="136">
        <v>8.7709476355764563E-4</v>
      </c>
      <c r="AN21" s="136">
        <v>2.3438215836830433E-2</v>
      </c>
      <c r="AO21" s="136">
        <v>0</v>
      </c>
      <c r="AP21" s="148">
        <v>2.4466444079363136E-3</v>
      </c>
      <c r="AQ21" s="144">
        <v>2.3823912235031611E-4</v>
      </c>
      <c r="AR21" s="145">
        <v>2.8080599423907303E-4</v>
      </c>
      <c r="AS21" s="145">
        <v>1.1039625853832263E-6</v>
      </c>
      <c r="AT21" s="145">
        <v>1.6444233843462143E-2</v>
      </c>
      <c r="AU21" s="145">
        <v>2.3388716315791855E-2</v>
      </c>
      <c r="AV21" s="145">
        <v>4.5567662093085819E-2</v>
      </c>
      <c r="AW21" s="148">
        <v>5.3713591007200877E-3</v>
      </c>
      <c r="AX21" s="148">
        <v>5.2897037838702194E-3</v>
      </c>
      <c r="AY21" s="148">
        <v>8.109422918255834E-3</v>
      </c>
      <c r="AZ21" s="148">
        <v>8.109422918255834E-3</v>
      </c>
      <c r="BA21" s="148">
        <v>1.4539886922200337E-2</v>
      </c>
      <c r="BB21" s="148">
        <v>1.3467751951203465E-2</v>
      </c>
      <c r="BC21" s="148">
        <v>8.7678531486879829E-3</v>
      </c>
      <c r="BD21" s="148">
        <v>7.5714880654421633E-3</v>
      </c>
      <c r="BE21" s="145">
        <v>1.9880442116744289E-2</v>
      </c>
      <c r="BF21" s="145">
        <v>6.1210748607455471E-4</v>
      </c>
      <c r="BG21" s="145">
        <v>1.9697080435601481E-2</v>
      </c>
      <c r="BH21" s="148">
        <v>1.9702867307480967E-2</v>
      </c>
      <c r="BI21" s="148">
        <v>9.9434774671486766E-3</v>
      </c>
      <c r="BJ21" s="148">
        <v>1.2337142299787298E-2</v>
      </c>
      <c r="BK21" s="148">
        <v>6.0281846791209442E-3</v>
      </c>
      <c r="BL21" s="147">
        <v>5.6360978886875945E-3</v>
      </c>
    </row>
    <row r="22" spans="1:64">
      <c r="A22" s="125">
        <v>18</v>
      </c>
      <c r="B22" s="3" t="s">
        <v>87</v>
      </c>
      <c r="C22" s="136">
        <v>0</v>
      </c>
      <c r="D22" s="136">
        <v>0</v>
      </c>
      <c r="E22" s="136">
        <v>0</v>
      </c>
      <c r="F22" s="136">
        <v>0</v>
      </c>
      <c r="G22" s="136">
        <v>0</v>
      </c>
      <c r="H22" s="136">
        <v>0</v>
      </c>
      <c r="I22" s="136">
        <v>8.0314619134690287E-6</v>
      </c>
      <c r="J22" s="136">
        <v>4.6836049238738565E-6</v>
      </c>
      <c r="K22" s="136">
        <v>0</v>
      </c>
      <c r="L22" s="136">
        <v>0</v>
      </c>
      <c r="M22" s="136">
        <v>0</v>
      </c>
      <c r="N22" s="136">
        <v>4.6192512840363758E-7</v>
      </c>
      <c r="O22" s="136">
        <v>4.4048100525774143E-5</v>
      </c>
      <c r="P22" s="136">
        <v>8.6073700799057535E-3</v>
      </c>
      <c r="Q22" s="136">
        <v>3.8740470787220968E-3</v>
      </c>
      <c r="R22" s="136">
        <v>9.6004457231825598E-3</v>
      </c>
      <c r="S22" s="136">
        <v>0.12712457711712444</v>
      </c>
      <c r="T22" s="136">
        <v>0.34549964950258422</v>
      </c>
      <c r="U22" s="136">
        <v>9.2026651668035045E-2</v>
      </c>
      <c r="V22" s="136">
        <v>0.32519396278118318</v>
      </c>
      <c r="W22" s="136">
        <v>8.0007967320595112E-3</v>
      </c>
      <c r="X22" s="136">
        <v>1.4388412673505373E-3</v>
      </c>
      <c r="Y22" s="136">
        <v>3.8951040275558087E-4</v>
      </c>
      <c r="Z22" s="136">
        <v>3.6115398811514455E-6</v>
      </c>
      <c r="AA22" s="136">
        <v>2.1062164979938286E-5</v>
      </c>
      <c r="AB22" s="136">
        <v>0</v>
      </c>
      <c r="AC22" s="136">
        <v>2.7331150713189297E-5</v>
      </c>
      <c r="AD22" s="136">
        <v>4.459654014992852E-5</v>
      </c>
      <c r="AE22" s="136">
        <v>0</v>
      </c>
      <c r="AF22" s="136">
        <v>8.3372472077169552E-6</v>
      </c>
      <c r="AG22" s="136">
        <v>5.6097297855075732E-4</v>
      </c>
      <c r="AH22" s="136">
        <v>1.6286078912760001E-3</v>
      </c>
      <c r="AI22" s="136">
        <v>8.9051177996633129E-4</v>
      </c>
      <c r="AJ22" s="136">
        <v>1.6228333957042302E-6</v>
      </c>
      <c r="AK22" s="136">
        <v>0</v>
      </c>
      <c r="AL22" s="136">
        <v>1.3837501782714976E-2</v>
      </c>
      <c r="AM22" s="136">
        <v>3.3324269132129392E-5</v>
      </c>
      <c r="AN22" s="136">
        <v>3.2069490003481832E-2</v>
      </c>
      <c r="AO22" s="136">
        <v>0</v>
      </c>
      <c r="AP22" s="148">
        <v>1.1151580629940483E-2</v>
      </c>
      <c r="AQ22" s="144">
        <v>4.3580327259204165E-5</v>
      </c>
      <c r="AR22" s="145">
        <v>9.8123550057191766E-5</v>
      </c>
      <c r="AS22" s="145">
        <v>0</v>
      </c>
      <c r="AT22" s="145">
        <v>0</v>
      </c>
      <c r="AU22" s="145">
        <v>0</v>
      </c>
      <c r="AV22" s="145">
        <v>-0.10916061339790153</v>
      </c>
      <c r="AW22" s="148">
        <v>3.5736846076325481E-4</v>
      </c>
      <c r="AX22" s="148">
        <v>1.1191281067546119E-2</v>
      </c>
      <c r="AY22" s="148">
        <v>2.1865124460980431E-2</v>
      </c>
      <c r="AZ22" s="148">
        <v>2.1865124460980431E-2</v>
      </c>
      <c r="BA22" s="148">
        <v>1.2520929734184784E-2</v>
      </c>
      <c r="BB22" s="148">
        <v>1.4078863646303241E-2</v>
      </c>
      <c r="BC22" s="148">
        <v>6.1136327117159795E-3</v>
      </c>
      <c r="BD22" s="148">
        <v>1.1996955038294755E-2</v>
      </c>
      <c r="BE22" s="145">
        <v>3.9593192214777438E-2</v>
      </c>
      <c r="BF22" s="145">
        <v>0</v>
      </c>
      <c r="BG22" s="145">
        <v>3.9219875301485928E-2</v>
      </c>
      <c r="BH22" s="148">
        <v>3.922862042614747E-2</v>
      </c>
      <c r="BI22" s="148">
        <v>1.942134627181679E-2</v>
      </c>
      <c r="BJ22" s="148">
        <v>2.4279434364344404E-2</v>
      </c>
      <c r="BK22" s="148">
        <v>-7.8298366753989899E-3</v>
      </c>
      <c r="BL22" s="147">
        <v>7.0088907212253766E-3</v>
      </c>
    </row>
    <row r="23" spans="1:64">
      <c r="A23" s="125">
        <v>19</v>
      </c>
      <c r="B23" s="3" t="s">
        <v>88</v>
      </c>
      <c r="C23" s="136">
        <v>3.0753144509026051E-5</v>
      </c>
      <c r="D23" s="136">
        <v>0</v>
      </c>
      <c r="E23" s="136">
        <v>9.4259961117766037E-4</v>
      </c>
      <c r="F23" s="136">
        <v>0</v>
      </c>
      <c r="G23" s="136">
        <v>4.7325673515322631E-7</v>
      </c>
      <c r="H23" s="136">
        <v>0</v>
      </c>
      <c r="I23" s="136">
        <v>6.425169530775223E-5</v>
      </c>
      <c r="J23" s="136">
        <v>5.2690555393580881E-6</v>
      </c>
      <c r="K23" s="136">
        <v>0</v>
      </c>
      <c r="L23" s="136">
        <v>2.7394526182318398E-5</v>
      </c>
      <c r="M23" s="136">
        <v>1.7821309295951356E-5</v>
      </c>
      <c r="N23" s="136">
        <v>0</v>
      </c>
      <c r="O23" s="136">
        <v>4.0043727750703768E-6</v>
      </c>
      <c r="P23" s="136">
        <v>8.8355841200035777E-4</v>
      </c>
      <c r="Q23" s="136">
        <v>2.7783777370819468E-2</v>
      </c>
      <c r="R23" s="136">
        <v>1.9199790351546543E-2</v>
      </c>
      <c r="S23" s="136">
        <v>2.2588381956395072E-2</v>
      </c>
      <c r="T23" s="136">
        <v>1.6271797125557982E-2</v>
      </c>
      <c r="U23" s="136">
        <v>0.17386828818783645</v>
      </c>
      <c r="V23" s="136">
        <v>2.9604026090060052E-2</v>
      </c>
      <c r="W23" s="136">
        <v>2.6385054243895416E-2</v>
      </c>
      <c r="X23" s="136">
        <v>1.2553291648603579E-3</v>
      </c>
      <c r="Y23" s="136">
        <v>8.2691142880078235E-3</v>
      </c>
      <c r="Z23" s="136">
        <v>3.6115398811514455E-6</v>
      </c>
      <c r="AA23" s="136">
        <v>2.6327706224922858E-4</v>
      </c>
      <c r="AB23" s="136">
        <v>0</v>
      </c>
      <c r="AC23" s="136">
        <v>1.9985903959019672E-4</v>
      </c>
      <c r="AD23" s="136">
        <v>3.3657766150889448E-6</v>
      </c>
      <c r="AE23" s="136">
        <v>2.1357469361998285E-5</v>
      </c>
      <c r="AF23" s="136">
        <v>2.2065914276424211E-4</v>
      </c>
      <c r="AG23" s="136">
        <v>1.0131284562455148E-4</v>
      </c>
      <c r="AH23" s="136">
        <v>1.5611836635961998E-3</v>
      </c>
      <c r="AI23" s="136">
        <v>6.7093353285134548E-4</v>
      </c>
      <c r="AJ23" s="136">
        <v>6.1667669036760743E-5</v>
      </c>
      <c r="AK23" s="136">
        <v>0</v>
      </c>
      <c r="AL23" s="136">
        <v>6.0793987186253517E-3</v>
      </c>
      <c r="AM23" s="136">
        <v>1.3729598882437311E-4</v>
      </c>
      <c r="AN23" s="136">
        <v>0</v>
      </c>
      <c r="AO23" s="136">
        <v>2.3173872512100447E-4</v>
      </c>
      <c r="AP23" s="148">
        <v>9.0678508572572675E-3</v>
      </c>
      <c r="AQ23" s="144">
        <v>7.4580466716251395E-3</v>
      </c>
      <c r="AR23" s="145">
        <v>8.8175548492147558E-3</v>
      </c>
      <c r="AS23" s="145">
        <v>0</v>
      </c>
      <c r="AT23" s="145">
        <v>1.7965768083189702E-2</v>
      </c>
      <c r="AU23" s="145">
        <v>4.8511024074244784E-2</v>
      </c>
      <c r="AV23" s="145">
        <v>0.33849542641915525</v>
      </c>
      <c r="AW23" s="148">
        <v>1.4229698402308354E-2</v>
      </c>
      <c r="AX23" s="148">
        <v>1.6564452964575697E-2</v>
      </c>
      <c r="AY23" s="148">
        <v>9.5761788377414891E-2</v>
      </c>
      <c r="AZ23" s="148">
        <v>9.5761788377414891E-2</v>
      </c>
      <c r="BA23" s="148">
        <v>6.7536598125275182E-2</v>
      </c>
      <c r="BB23" s="148">
        <v>7.2242512583982441E-2</v>
      </c>
      <c r="BC23" s="148">
        <v>3.8566484142906365E-2</v>
      </c>
      <c r="BD23" s="148">
        <v>3.2099372626147669E-2</v>
      </c>
      <c r="BE23" s="145">
        <v>4.4410578160086575E-2</v>
      </c>
      <c r="BF23" s="145">
        <v>9.1816122911183201E-5</v>
      </c>
      <c r="BG23" s="145">
        <v>4.3976184720215437E-2</v>
      </c>
      <c r="BH23" s="148">
        <v>4.4000991634996538E-2</v>
      </c>
      <c r="BI23" s="148">
        <v>3.2101499698425781E-2</v>
      </c>
      <c r="BJ23" s="148">
        <v>3.5020062830018697E-2</v>
      </c>
      <c r="BK23" s="148">
        <v>4.1288600015117617E-2</v>
      </c>
      <c r="BL23" s="147">
        <v>3.0913244793125801E-2</v>
      </c>
    </row>
    <row r="24" spans="1:64">
      <c r="A24" s="125">
        <v>20</v>
      </c>
      <c r="B24" s="3" t="s">
        <v>89</v>
      </c>
      <c r="C24" s="136">
        <v>0</v>
      </c>
      <c r="D24" s="136">
        <v>1.0505305179115453E-4</v>
      </c>
      <c r="E24" s="136">
        <v>1.9637491899534592E-5</v>
      </c>
      <c r="F24" s="136">
        <v>0</v>
      </c>
      <c r="G24" s="136">
        <v>1.3724445319443563E-5</v>
      </c>
      <c r="H24" s="136">
        <v>0</v>
      </c>
      <c r="I24" s="136">
        <v>0</v>
      </c>
      <c r="J24" s="136">
        <v>3.1614333236148534E-5</v>
      </c>
      <c r="K24" s="136">
        <v>3.6431996036198829E-5</v>
      </c>
      <c r="L24" s="136">
        <v>1.9567518701655998E-6</v>
      </c>
      <c r="M24" s="136">
        <v>3.9206880451092984E-5</v>
      </c>
      <c r="N24" s="136">
        <v>2.7715507704218256E-6</v>
      </c>
      <c r="O24" s="136">
        <v>0</v>
      </c>
      <c r="P24" s="136">
        <v>2.7755761633519092E-5</v>
      </c>
      <c r="Q24" s="136">
        <v>6.2133813571180858E-4</v>
      </c>
      <c r="R24" s="136">
        <v>1.7066969687960738E-4</v>
      </c>
      <c r="S24" s="136">
        <v>3.6134184293373439E-5</v>
      </c>
      <c r="T24" s="136">
        <v>3.9953073299361117E-5</v>
      </c>
      <c r="U24" s="136">
        <v>3.2939893752372699E-5</v>
      </c>
      <c r="V24" s="136">
        <v>1.3545656407418852E-2</v>
      </c>
      <c r="W24" s="136">
        <v>1.9382683296495634E-3</v>
      </c>
      <c r="X24" s="136">
        <v>3.4574743947425112E-5</v>
      </c>
      <c r="Y24" s="136">
        <v>1.8002313345155477E-3</v>
      </c>
      <c r="Z24" s="136">
        <v>1.1556927619684625E-5</v>
      </c>
      <c r="AA24" s="136">
        <v>5.2655412449845715E-6</v>
      </c>
      <c r="AB24" s="136">
        <v>2.6895819044929466E-5</v>
      </c>
      <c r="AC24" s="136">
        <v>2.1864920570551438E-4</v>
      </c>
      <c r="AD24" s="136">
        <v>1.0770485168284623E-4</v>
      </c>
      <c r="AE24" s="136">
        <v>5.8377082922795312E-5</v>
      </c>
      <c r="AF24" s="136">
        <v>1.1283074554443614E-4</v>
      </c>
      <c r="AG24" s="136">
        <v>1.3133146655034452E-4</v>
      </c>
      <c r="AH24" s="136">
        <v>1.7092389264394725E-3</v>
      </c>
      <c r="AI24" s="136">
        <v>9.6428542383829749E-5</v>
      </c>
      <c r="AJ24" s="136">
        <v>1.7202033994464838E-5</v>
      </c>
      <c r="AK24" s="136">
        <v>4.7332796894968525E-5</v>
      </c>
      <c r="AL24" s="136">
        <v>1.3457794847431391E-3</v>
      </c>
      <c r="AM24" s="136">
        <v>8.9975526656749358E-5</v>
      </c>
      <c r="AN24" s="136">
        <v>0</v>
      </c>
      <c r="AO24" s="136">
        <v>0</v>
      </c>
      <c r="AP24" s="148">
        <v>5.1453637820816759E-4</v>
      </c>
      <c r="AQ24" s="144">
        <v>4.8403216809222759E-3</v>
      </c>
      <c r="AR24" s="145">
        <v>2.2388024205688101E-2</v>
      </c>
      <c r="AS24" s="145">
        <v>0</v>
      </c>
      <c r="AT24" s="145">
        <v>4.9921111417755397E-2</v>
      </c>
      <c r="AU24" s="145">
        <v>2.5783063826320719E-2</v>
      </c>
      <c r="AV24" s="145">
        <v>0.13233118105999461</v>
      </c>
      <c r="AW24" s="148">
        <v>1.8951454394912266E-2</v>
      </c>
      <c r="AX24" s="148">
        <v>1.0655945115547214E-2</v>
      </c>
      <c r="AY24" s="148">
        <v>3.3974189330136836E-2</v>
      </c>
      <c r="AZ24" s="148">
        <v>3.3974189330136836E-2</v>
      </c>
      <c r="BA24" s="148">
        <v>1.9470901926508931E-2</v>
      </c>
      <c r="BB24" s="148">
        <v>2.1888998289432311E-2</v>
      </c>
      <c r="BC24" s="148">
        <v>2.018377482916418E-2</v>
      </c>
      <c r="BD24" s="148">
        <v>1.3790116453473059E-2</v>
      </c>
      <c r="BE24" s="145">
        <v>7.5146737609943254E-2</v>
      </c>
      <c r="BF24" s="145">
        <v>0</v>
      </c>
      <c r="BG24" s="145">
        <v>7.4389016635838731E-2</v>
      </c>
      <c r="BH24" s="148">
        <v>7.4450319853401586E-2</v>
      </c>
      <c r="BI24" s="148">
        <v>4.3947942858538185E-3</v>
      </c>
      <c r="BJ24" s="148">
        <v>2.1577164354733603E-2</v>
      </c>
      <c r="BK24" s="148">
        <v>1.9114255048775477E-2</v>
      </c>
      <c r="BL24" s="147">
        <v>1.0627701541916246E-2</v>
      </c>
    </row>
    <row r="25" spans="1:64">
      <c r="A25" s="125">
        <v>21</v>
      </c>
      <c r="B25" s="3" t="s">
        <v>90</v>
      </c>
      <c r="C25" s="136">
        <v>6.1506289018052096E-6</v>
      </c>
      <c r="D25" s="136">
        <v>0</v>
      </c>
      <c r="E25" s="136">
        <v>3.8096734285097106E-2</v>
      </c>
      <c r="F25" s="136">
        <v>1.5218383807639628E-4</v>
      </c>
      <c r="G25" s="136">
        <v>0</v>
      </c>
      <c r="H25" s="136">
        <v>0</v>
      </c>
      <c r="I25" s="136">
        <v>0</v>
      </c>
      <c r="J25" s="136">
        <v>0</v>
      </c>
      <c r="K25" s="136">
        <v>0</v>
      </c>
      <c r="L25" s="136">
        <v>0</v>
      </c>
      <c r="M25" s="136">
        <v>3.5642618591902709E-6</v>
      </c>
      <c r="N25" s="136">
        <v>0</v>
      </c>
      <c r="O25" s="136">
        <v>0</v>
      </c>
      <c r="P25" s="136">
        <v>0</v>
      </c>
      <c r="Q25" s="136">
        <v>0</v>
      </c>
      <c r="R25" s="136">
        <v>1.1043981030338466E-3</v>
      </c>
      <c r="S25" s="136">
        <v>0</v>
      </c>
      <c r="T25" s="136">
        <v>0</v>
      </c>
      <c r="U25" s="136">
        <v>0</v>
      </c>
      <c r="V25" s="136">
        <v>0</v>
      </c>
      <c r="W25" s="136">
        <v>0.34667385287739949</v>
      </c>
      <c r="X25" s="136">
        <v>2.6595956882634704E-6</v>
      </c>
      <c r="Y25" s="136">
        <v>2.2805058709343141E-6</v>
      </c>
      <c r="Z25" s="136">
        <v>0</v>
      </c>
      <c r="AA25" s="136">
        <v>0</v>
      </c>
      <c r="AB25" s="136">
        <v>4.4826365074882447E-6</v>
      </c>
      <c r="AC25" s="136">
        <v>4.7829513748081268E-6</v>
      </c>
      <c r="AD25" s="136">
        <v>0</v>
      </c>
      <c r="AE25" s="136">
        <v>0</v>
      </c>
      <c r="AF25" s="136">
        <v>1.773499226025551E-2</v>
      </c>
      <c r="AG25" s="136">
        <v>0</v>
      </c>
      <c r="AH25" s="136">
        <v>7.1664307977189756E-3</v>
      </c>
      <c r="AI25" s="136">
        <v>9.8171226884742336E-5</v>
      </c>
      <c r="AJ25" s="136">
        <v>3.2456667914084604E-7</v>
      </c>
      <c r="AK25" s="136">
        <v>0</v>
      </c>
      <c r="AL25" s="136">
        <v>1.8853630243566556E-2</v>
      </c>
      <c r="AM25" s="136">
        <v>1.2263331040623617E-4</v>
      </c>
      <c r="AN25" s="136">
        <v>0</v>
      </c>
      <c r="AO25" s="136">
        <v>0</v>
      </c>
      <c r="AP25" s="148">
        <v>1.2761148786726937E-2</v>
      </c>
      <c r="AQ25" s="144">
        <v>0</v>
      </c>
      <c r="AR25" s="145">
        <v>7.2231792840574596E-3</v>
      </c>
      <c r="AS25" s="145">
        <v>0</v>
      </c>
      <c r="AT25" s="145">
        <v>2.7167873861583081E-2</v>
      </c>
      <c r="AU25" s="145">
        <v>4.7032540688067635E-2</v>
      </c>
      <c r="AV25" s="145">
        <v>-0.18353174603174602</v>
      </c>
      <c r="AW25" s="148">
        <v>1.4839630375690804E-2</v>
      </c>
      <c r="AX25" s="148">
        <v>2.0534135156219338E-2</v>
      </c>
      <c r="AY25" s="148">
        <v>0.13077626601491352</v>
      </c>
      <c r="AZ25" s="148">
        <v>0.13077626601491352</v>
      </c>
      <c r="BA25" s="148">
        <v>5.3408102834358297E-2</v>
      </c>
      <c r="BB25" s="148">
        <v>6.6307500659582755E-2</v>
      </c>
      <c r="BC25" s="148">
        <v>3.6430765873814025E-2</v>
      </c>
      <c r="BD25" s="148">
        <v>3.3305513336335905E-2</v>
      </c>
      <c r="BE25" s="145">
        <v>3.1476160777773175E-2</v>
      </c>
      <c r="BF25" s="145">
        <v>0</v>
      </c>
      <c r="BG25" s="145">
        <v>2.8934215630604547E-2</v>
      </c>
      <c r="BH25" s="148">
        <v>3.0982204241028641E-2</v>
      </c>
      <c r="BI25" s="148">
        <v>4.3481088364816595E-2</v>
      </c>
      <c r="BJ25" s="148">
        <v>4.0415513583625384E-2</v>
      </c>
      <c r="BK25" s="148">
        <v>3.3372205135918272E-2</v>
      </c>
      <c r="BL25" s="147">
        <v>3.0418055715899141E-2</v>
      </c>
    </row>
    <row r="26" spans="1:64">
      <c r="A26" s="125">
        <v>22</v>
      </c>
      <c r="B26" s="3" t="s">
        <v>64</v>
      </c>
      <c r="C26" s="136">
        <v>8.6108804625272938E-4</v>
      </c>
      <c r="D26" s="136">
        <v>1.1555835697026999E-3</v>
      </c>
      <c r="E26" s="136">
        <v>5.3021228128743393E-3</v>
      </c>
      <c r="F26" s="136">
        <v>3.3480444376807182E-3</v>
      </c>
      <c r="G26" s="136">
        <v>6.31182507673858E-3</v>
      </c>
      <c r="H26" s="136">
        <v>1.3549092920088003E-2</v>
      </c>
      <c r="I26" s="136">
        <v>1.2895850679060105E-2</v>
      </c>
      <c r="J26" s="136">
        <v>4.4359593135240259E-3</v>
      </c>
      <c r="K26" s="136">
        <v>7.4904183850424801E-3</v>
      </c>
      <c r="L26" s="136">
        <v>4.6903342327869434E-3</v>
      </c>
      <c r="M26" s="136">
        <v>1.0279331201904742E-2</v>
      </c>
      <c r="N26" s="136">
        <v>8.2656882476546904E-3</v>
      </c>
      <c r="O26" s="136">
        <v>2.6589035226467304E-2</v>
      </c>
      <c r="P26" s="136">
        <v>4.8510903388361698E-3</v>
      </c>
      <c r="Q26" s="136">
        <v>7.6811691195707063E-4</v>
      </c>
      <c r="R26" s="136">
        <v>2.5765618754727826E-3</v>
      </c>
      <c r="S26" s="136">
        <v>8.4779829898327438E-3</v>
      </c>
      <c r="T26" s="136">
        <v>3.5812482066518237E-3</v>
      </c>
      <c r="U26" s="136">
        <v>2.766951075199307E-3</v>
      </c>
      <c r="V26" s="136">
        <v>5.3990998306493532E-3</v>
      </c>
      <c r="W26" s="136">
        <v>2.114018048659239E-3</v>
      </c>
      <c r="X26" s="136">
        <v>4.552695899169408E-2</v>
      </c>
      <c r="Y26" s="136">
        <v>2.8898570396479629E-3</v>
      </c>
      <c r="Z26" s="136">
        <v>9.2859913424165972E-3</v>
      </c>
      <c r="AA26" s="136">
        <v>3.5647714228545552E-3</v>
      </c>
      <c r="AB26" s="136">
        <v>5.4195075375532871E-3</v>
      </c>
      <c r="AC26" s="136">
        <v>5.4600806337273917E-3</v>
      </c>
      <c r="AD26" s="136">
        <v>1.4250698188286592E-2</v>
      </c>
      <c r="AE26" s="136">
        <v>6.0939979246235105E-5</v>
      </c>
      <c r="AF26" s="136">
        <v>2.1899169332269871E-3</v>
      </c>
      <c r="AG26" s="136">
        <v>1.6000863035351618E-2</v>
      </c>
      <c r="AH26" s="136">
        <v>6.6680475889930296E-3</v>
      </c>
      <c r="AI26" s="136">
        <v>1.5169487685610421E-2</v>
      </c>
      <c r="AJ26" s="136">
        <v>3.3453087619046999E-3</v>
      </c>
      <c r="AK26" s="136">
        <v>3.9496589409023737E-2</v>
      </c>
      <c r="AL26" s="136">
        <v>5.329977135828801E-3</v>
      </c>
      <c r="AM26" s="136">
        <v>5.4311893831544486E-3</v>
      </c>
      <c r="AN26" s="136">
        <v>0.12891934981399697</v>
      </c>
      <c r="AO26" s="136">
        <v>7.4788406743596901E-4</v>
      </c>
      <c r="AP26" s="148">
        <v>6.3274075011267895E-3</v>
      </c>
      <c r="AQ26" s="144">
        <v>2.3300948307921159E-2</v>
      </c>
      <c r="AR26" s="145">
        <v>7.7130042947109994E-3</v>
      </c>
      <c r="AS26" s="145">
        <v>2.2079251707664526E-7</v>
      </c>
      <c r="AT26" s="145">
        <v>3.1992834938008676E-3</v>
      </c>
      <c r="AU26" s="145">
        <v>8.3814072675068799E-3</v>
      </c>
      <c r="AV26" s="145">
        <v>0.23643058918482648</v>
      </c>
      <c r="AW26" s="148">
        <v>5.6170294019848412E-3</v>
      </c>
      <c r="AX26" s="148">
        <v>9.249241234925298E-3</v>
      </c>
      <c r="AY26" s="148">
        <v>6.2888210844217508E-3</v>
      </c>
      <c r="AZ26" s="148">
        <v>6.2888210844217508E-3</v>
      </c>
      <c r="BA26" s="148">
        <v>1.647879288989422E-2</v>
      </c>
      <c r="BB26" s="148">
        <v>1.4779844708329456E-2</v>
      </c>
      <c r="BC26" s="148">
        <v>9.4608952105431025E-3</v>
      </c>
      <c r="BD26" s="148">
        <v>1.0792353211647234E-2</v>
      </c>
      <c r="BE26" s="145">
        <v>2.1242407750946424E-2</v>
      </c>
      <c r="BF26" s="145">
        <v>8.6919263022586762E-2</v>
      </c>
      <c r="BG26" s="145">
        <v>2.0765282314512367E-2</v>
      </c>
      <c r="BH26" s="148">
        <v>2.1747475547763327E-2</v>
      </c>
      <c r="BI26" s="148">
        <v>1.1214557554662507E-2</v>
      </c>
      <c r="BJ26" s="148">
        <v>1.3797943995580987E-2</v>
      </c>
      <c r="BK26" s="148">
        <v>6.1319198027416002E-3</v>
      </c>
      <c r="BL26" s="147">
        <v>9.5717462199256063E-3</v>
      </c>
    </row>
    <row r="27" spans="1:64">
      <c r="A27" s="125">
        <v>23</v>
      </c>
      <c r="B27" s="3" t="s">
        <v>91</v>
      </c>
      <c r="C27" s="136">
        <v>4.6560260786665435E-3</v>
      </c>
      <c r="D27" s="136">
        <v>1.0505305179115453E-3</v>
      </c>
      <c r="E27" s="136">
        <v>1.5513618600632327E-3</v>
      </c>
      <c r="F27" s="136">
        <v>9.43539796073657E-3</v>
      </c>
      <c r="G27" s="136">
        <v>9.0297385067235586E-4</v>
      </c>
      <c r="H27" s="136">
        <v>3.4503901225068829E-3</v>
      </c>
      <c r="I27" s="136">
        <v>6.0905252843806807E-3</v>
      </c>
      <c r="J27" s="136">
        <v>3.8868066361998168E-3</v>
      </c>
      <c r="K27" s="136">
        <v>2.2077789597936492E-3</v>
      </c>
      <c r="L27" s="136">
        <v>4.9251444572068152E-3</v>
      </c>
      <c r="M27" s="136">
        <v>6.8077401510534177E-3</v>
      </c>
      <c r="N27" s="136">
        <v>4.8585285005494604E-3</v>
      </c>
      <c r="O27" s="136">
        <v>3.1514413739803866E-3</v>
      </c>
      <c r="P27" s="136">
        <v>4.0045396090138382E-3</v>
      </c>
      <c r="Q27" s="136">
        <v>2.1834293606225246E-3</v>
      </c>
      <c r="R27" s="136">
        <v>2.1262140946743347E-3</v>
      </c>
      <c r="S27" s="136">
        <v>1.3324480458181457E-3</v>
      </c>
      <c r="T27" s="136">
        <v>4.0788455741075031E-3</v>
      </c>
      <c r="U27" s="136">
        <v>2.6467204630031466E-3</v>
      </c>
      <c r="V27" s="136">
        <v>2.4863645182848395E-3</v>
      </c>
      <c r="W27" s="136">
        <v>1.754149576401332E-3</v>
      </c>
      <c r="X27" s="136">
        <v>2.244698760894369E-3</v>
      </c>
      <c r="Y27" s="136">
        <v>1.176741029402106E-3</v>
      </c>
      <c r="Z27" s="136">
        <v>2.5940246350358374E-2</v>
      </c>
      <c r="AA27" s="136">
        <v>4.6873848162852658E-2</v>
      </c>
      <c r="AB27" s="136">
        <v>3.5054217488558071E-3</v>
      </c>
      <c r="AC27" s="136">
        <v>4.4491696967233025E-3</v>
      </c>
      <c r="AD27" s="136">
        <v>3.6804767285997611E-3</v>
      </c>
      <c r="AE27" s="136">
        <v>1.3505609325753235E-2</v>
      </c>
      <c r="AF27" s="136">
        <v>8.2077419677570856E-3</v>
      </c>
      <c r="AG27" s="136">
        <v>5.5515687074638486E-3</v>
      </c>
      <c r="AH27" s="136">
        <v>8.7130174635700643E-3</v>
      </c>
      <c r="AI27" s="136">
        <v>8.7389818772429795E-3</v>
      </c>
      <c r="AJ27" s="136">
        <v>3.0077594155982204E-3</v>
      </c>
      <c r="AK27" s="136">
        <v>1.6145742940839264E-3</v>
      </c>
      <c r="AL27" s="136">
        <v>1.7350245128986809E-3</v>
      </c>
      <c r="AM27" s="136">
        <v>3.2064611758934902E-3</v>
      </c>
      <c r="AN27" s="136">
        <v>0</v>
      </c>
      <c r="AO27" s="136">
        <v>1.4773343726464036E-2</v>
      </c>
      <c r="AP27" s="148">
        <v>5.7618298880924108E-3</v>
      </c>
      <c r="AQ27" s="144">
        <v>0</v>
      </c>
      <c r="AR27" s="145">
        <v>0</v>
      </c>
      <c r="AS27" s="145">
        <v>0</v>
      </c>
      <c r="AT27" s="145">
        <v>0.71005243617314873</v>
      </c>
      <c r="AU27" s="145">
        <v>0.30592886844213296</v>
      </c>
      <c r="AV27" s="145">
        <v>0</v>
      </c>
      <c r="AW27" s="148">
        <v>9.2198343106453362E-2</v>
      </c>
      <c r="AX27" s="148">
        <v>5.5055205845198643E-2</v>
      </c>
      <c r="AY27" s="148">
        <v>0</v>
      </c>
      <c r="AZ27" s="148">
        <v>0</v>
      </c>
      <c r="BA27" s="148">
        <v>0</v>
      </c>
      <c r="BB27" s="148">
        <v>0</v>
      </c>
      <c r="BC27" s="148">
        <v>5.3520486266184719E-2</v>
      </c>
      <c r="BD27" s="148">
        <v>3.9694070676286268E-2</v>
      </c>
      <c r="BE27" s="145">
        <v>0</v>
      </c>
      <c r="BF27" s="145">
        <v>0</v>
      </c>
      <c r="BG27" s="145">
        <v>0</v>
      </c>
      <c r="BH27" s="148">
        <v>0</v>
      </c>
      <c r="BI27" s="148">
        <v>0</v>
      </c>
      <c r="BJ27" s="148">
        <v>0</v>
      </c>
      <c r="BK27" s="148">
        <v>9.4601043904447638E-2</v>
      </c>
      <c r="BL27" s="147">
        <v>5.5814315806248488E-2</v>
      </c>
    </row>
    <row r="28" spans="1:64">
      <c r="A28" s="125">
        <v>24</v>
      </c>
      <c r="B28" s="3" t="s">
        <v>92</v>
      </c>
      <c r="C28" s="136">
        <v>1.1046529507642157E-2</v>
      </c>
      <c r="D28" s="136">
        <v>4.0970690198550265E-3</v>
      </c>
      <c r="E28" s="136">
        <v>9.170708717082655E-3</v>
      </c>
      <c r="F28" s="136">
        <v>2.1001369654542686E-2</v>
      </c>
      <c r="G28" s="136">
        <v>1.5371378757776791E-2</v>
      </c>
      <c r="H28" s="136">
        <v>2.7494920592938121E-2</v>
      </c>
      <c r="I28" s="136">
        <v>4.1121084996961432E-2</v>
      </c>
      <c r="J28" s="136">
        <v>2.7893794574746236E-2</v>
      </c>
      <c r="K28" s="136">
        <v>1.0091662902027076E-2</v>
      </c>
      <c r="L28" s="136">
        <v>2.7486493520216183E-2</v>
      </c>
      <c r="M28" s="136">
        <v>4.8869594351357806E-2</v>
      </c>
      <c r="N28" s="136">
        <v>4.5068187077829301E-2</v>
      </c>
      <c r="O28" s="136">
        <v>3.1266142627749502E-2</v>
      </c>
      <c r="P28" s="136">
        <v>1.779606916735799E-2</v>
      </c>
      <c r="Q28" s="136">
        <v>1.0584803149127237E-2</v>
      </c>
      <c r="R28" s="136">
        <v>9.4418880693073123E-3</v>
      </c>
      <c r="S28" s="136">
        <v>1.1761676987493055E-2</v>
      </c>
      <c r="T28" s="136">
        <v>2.716082564842022E-2</v>
      </c>
      <c r="U28" s="136">
        <v>9.9824348016565468E-3</v>
      </c>
      <c r="V28" s="136">
        <v>4.6876833933366391E-3</v>
      </c>
      <c r="W28" s="136">
        <v>1.4897717848053488E-2</v>
      </c>
      <c r="X28" s="136">
        <v>1.8603871839402975E-2</v>
      </c>
      <c r="Y28" s="136">
        <v>2.9039961760477556E-3</v>
      </c>
      <c r="Z28" s="136">
        <v>9.2382467851877745E-2</v>
      </c>
      <c r="AA28" s="136">
        <v>5.6051686552860767E-2</v>
      </c>
      <c r="AB28" s="136">
        <v>6.9180529220066081E-2</v>
      </c>
      <c r="AC28" s="136">
        <v>2.5710755115281085E-2</v>
      </c>
      <c r="AD28" s="136">
        <v>5.2161123092340925E-3</v>
      </c>
      <c r="AE28" s="136">
        <v>4.4833599684706796E-3</v>
      </c>
      <c r="AF28" s="136">
        <v>1.4171096987196768E-2</v>
      </c>
      <c r="AG28" s="136">
        <v>7.3085961135266721E-3</v>
      </c>
      <c r="AH28" s="136">
        <v>1.0783010762853004E-2</v>
      </c>
      <c r="AI28" s="136">
        <v>1.4757633248561414E-2</v>
      </c>
      <c r="AJ28" s="136">
        <v>1.1835323954870951E-2</v>
      </c>
      <c r="AK28" s="136">
        <v>3.9969917377973424E-3</v>
      </c>
      <c r="AL28" s="136">
        <v>4.9975064700063312E-3</v>
      </c>
      <c r="AM28" s="136">
        <v>2.9090753981583676E-2</v>
      </c>
      <c r="AN28" s="136">
        <v>0</v>
      </c>
      <c r="AO28" s="136">
        <v>2.7703311230374626E-3</v>
      </c>
      <c r="AP28" s="148">
        <v>1.8885791482172544E-2</v>
      </c>
      <c r="AQ28" s="144">
        <v>9.4424042394942358E-4</v>
      </c>
      <c r="AR28" s="145">
        <v>3.314462019579964E-2</v>
      </c>
      <c r="AS28" s="145">
        <v>0</v>
      </c>
      <c r="AT28" s="145">
        <v>0</v>
      </c>
      <c r="AU28" s="145">
        <v>0</v>
      </c>
      <c r="AV28" s="145">
        <v>0</v>
      </c>
      <c r="AW28" s="148">
        <v>1.7660548167861796E-2</v>
      </c>
      <c r="AX28" s="148">
        <v>2.8086065869850862E-2</v>
      </c>
      <c r="AY28" s="148">
        <v>1.3345112629792799E-3</v>
      </c>
      <c r="AZ28" s="148">
        <v>1.3345112629792799E-3</v>
      </c>
      <c r="BA28" s="148">
        <v>2.0502534773611567E-2</v>
      </c>
      <c r="BB28" s="148">
        <v>1.7306698778256777E-2</v>
      </c>
      <c r="BC28" s="148">
        <v>1.751210584695851E-2</v>
      </c>
      <c r="BD28" s="148">
        <v>2.5078478987061229E-2</v>
      </c>
      <c r="BE28" s="145">
        <v>2.3834398598537361E-5</v>
      </c>
      <c r="BF28" s="145">
        <v>0</v>
      </c>
      <c r="BG28" s="145">
        <v>0</v>
      </c>
      <c r="BH28" s="148">
        <v>2.1468386522964783E-5</v>
      </c>
      <c r="BI28" s="148">
        <v>5.5730184182029562E-5</v>
      </c>
      <c r="BJ28" s="148">
        <v>4.7326865788029296E-5</v>
      </c>
      <c r="BK28" s="148">
        <v>3.0917493384119279E-2</v>
      </c>
      <c r="BL28" s="147">
        <v>3.5243934462036206E-2</v>
      </c>
    </row>
    <row r="29" spans="1:64">
      <c r="A29" s="125">
        <v>25</v>
      </c>
      <c r="B29" s="3" t="s">
        <v>1</v>
      </c>
      <c r="C29" s="136">
        <v>1.0640588000123013E-3</v>
      </c>
      <c r="D29" s="136">
        <v>2.1010610358230907E-4</v>
      </c>
      <c r="E29" s="136">
        <v>4.3202482178976101E-4</v>
      </c>
      <c r="F29" s="136">
        <v>2.7393090853751333E-3</v>
      </c>
      <c r="G29" s="136">
        <v>1.9711143019131875E-3</v>
      </c>
      <c r="H29" s="136">
        <v>1.8394065809879897E-3</v>
      </c>
      <c r="I29" s="136">
        <v>2.5138475789158064E-3</v>
      </c>
      <c r="J29" s="136">
        <v>2.4653325418041014E-3</v>
      </c>
      <c r="K29" s="136">
        <v>1.5155710351058714E-3</v>
      </c>
      <c r="L29" s="136">
        <v>6.5551187650547595E-4</v>
      </c>
      <c r="M29" s="136">
        <v>1.0550215103203202E-3</v>
      </c>
      <c r="N29" s="136">
        <v>1.9220704592875359E-3</v>
      </c>
      <c r="O29" s="136">
        <v>7.2879584506280854E-4</v>
      </c>
      <c r="P29" s="136">
        <v>5.5974119294263506E-4</v>
      </c>
      <c r="Q29" s="136">
        <v>3.7112975548024801E-4</v>
      </c>
      <c r="R29" s="136">
        <v>4.2061822069683889E-4</v>
      </c>
      <c r="S29" s="136">
        <v>3.5682506989706276E-4</v>
      </c>
      <c r="T29" s="136">
        <v>1.1441107353907956E-3</v>
      </c>
      <c r="U29" s="136">
        <v>3.7057380471419287E-4</v>
      </c>
      <c r="V29" s="136">
        <v>2.3474347089779795E-4</v>
      </c>
      <c r="W29" s="136">
        <v>5.3227057757215986E-4</v>
      </c>
      <c r="X29" s="136">
        <v>7.2075043151940044E-4</v>
      </c>
      <c r="Y29" s="136">
        <v>1.0380862724492998E-3</v>
      </c>
      <c r="Z29" s="136">
        <v>9.7872730779204184E-4</v>
      </c>
      <c r="AA29" s="136">
        <v>7.4038775445728067E-2</v>
      </c>
      <c r="AB29" s="136">
        <v>8.3377039039281339E-3</v>
      </c>
      <c r="AC29" s="136">
        <v>3.1646056132034056E-3</v>
      </c>
      <c r="AD29" s="136">
        <v>1.2680563397347599E-3</v>
      </c>
      <c r="AE29" s="136">
        <v>5.1770505733483841E-4</v>
      </c>
      <c r="AF29" s="136">
        <v>2.6990448293782361E-3</v>
      </c>
      <c r="AG29" s="136">
        <v>2.5619016796356491E-3</v>
      </c>
      <c r="AH29" s="136">
        <v>3.9488354376179926E-3</v>
      </c>
      <c r="AI29" s="136">
        <v>7.7688875050683079E-3</v>
      </c>
      <c r="AJ29" s="136">
        <v>4.4400721706467734E-3</v>
      </c>
      <c r="AK29" s="136">
        <v>2.2036046554435346E-3</v>
      </c>
      <c r="AL29" s="136">
        <v>8.3889797783347219E-4</v>
      </c>
      <c r="AM29" s="136">
        <v>8.3690569498429766E-3</v>
      </c>
      <c r="AN29" s="136">
        <v>0</v>
      </c>
      <c r="AO29" s="136">
        <v>9.4802205731320016E-4</v>
      </c>
      <c r="AP29" s="148">
        <v>2.6834706461349375E-3</v>
      </c>
      <c r="AQ29" s="144">
        <v>3.8641223503161026E-4</v>
      </c>
      <c r="AR29" s="145">
        <v>7.2296973654795713E-3</v>
      </c>
      <c r="AS29" s="145">
        <v>3.3052639806373794E-4</v>
      </c>
      <c r="AT29" s="145">
        <v>0</v>
      </c>
      <c r="AU29" s="145">
        <v>0</v>
      </c>
      <c r="AV29" s="145">
        <v>0</v>
      </c>
      <c r="AW29" s="148">
        <v>3.9253321718975588E-3</v>
      </c>
      <c r="AX29" s="148">
        <v>4.7489690219046296E-3</v>
      </c>
      <c r="AY29" s="148">
        <v>3.2068745427090307E-4</v>
      </c>
      <c r="AZ29" s="148">
        <v>3.2068745427090307E-4</v>
      </c>
      <c r="BA29" s="148">
        <v>0</v>
      </c>
      <c r="BB29" s="148">
        <v>5.346740674901426E-5</v>
      </c>
      <c r="BC29" s="148">
        <v>2.3010575261115029E-3</v>
      </c>
      <c r="BD29" s="148">
        <v>3.4388615781315887E-3</v>
      </c>
      <c r="BE29" s="145">
        <v>8.7960280542221213E-6</v>
      </c>
      <c r="BF29" s="145">
        <v>0</v>
      </c>
      <c r="BG29" s="145">
        <v>0</v>
      </c>
      <c r="BH29" s="148">
        <v>7.9228569310941466E-6</v>
      </c>
      <c r="BI29" s="148">
        <v>0</v>
      </c>
      <c r="BJ29" s="148">
        <v>1.9432223038793485E-6</v>
      </c>
      <c r="BK29" s="148">
        <v>4.065781732927958E-3</v>
      </c>
      <c r="BL29" s="147">
        <v>4.8346359455286921E-3</v>
      </c>
    </row>
    <row r="30" spans="1:64">
      <c r="A30" s="125">
        <v>26</v>
      </c>
      <c r="B30" s="3" t="s">
        <v>2</v>
      </c>
      <c r="C30" s="136">
        <v>2.0297075375957192E-4</v>
      </c>
      <c r="D30" s="136">
        <v>0</v>
      </c>
      <c r="E30" s="136">
        <v>0</v>
      </c>
      <c r="F30" s="136">
        <v>1.3696545426875666E-3</v>
      </c>
      <c r="G30" s="136">
        <v>1.4472190960985662E-3</v>
      </c>
      <c r="H30" s="136">
        <v>2.8853436564517485E-4</v>
      </c>
      <c r="I30" s="136">
        <v>1.2368451346742306E-3</v>
      </c>
      <c r="J30" s="136">
        <v>3.3827336562678926E-3</v>
      </c>
      <c r="K30" s="136">
        <v>1.4572798414479532E-4</v>
      </c>
      <c r="L30" s="136">
        <v>9.3924089767948802E-5</v>
      </c>
      <c r="M30" s="136">
        <v>2.9512088194095444E-3</v>
      </c>
      <c r="N30" s="136">
        <v>1.7737924930699684E-4</v>
      </c>
      <c r="O30" s="136">
        <v>6.80743371761964E-5</v>
      </c>
      <c r="P30" s="136">
        <v>1.1410702004891181E-4</v>
      </c>
      <c r="Q30" s="136">
        <v>2.8062885199223669E-4</v>
      </c>
      <c r="R30" s="136">
        <v>2.8628465283030919E-5</v>
      </c>
      <c r="S30" s="136">
        <v>1.5357028324683713E-4</v>
      </c>
      <c r="T30" s="136">
        <v>9.1528858831263645E-4</v>
      </c>
      <c r="U30" s="136">
        <v>1.968158651704269E-4</v>
      </c>
      <c r="V30" s="136">
        <v>2.4911552013643864E-4</v>
      </c>
      <c r="W30" s="136">
        <v>2.7324896788885251E-3</v>
      </c>
      <c r="X30" s="136">
        <v>2.7393835589113741E-4</v>
      </c>
      <c r="Y30" s="136">
        <v>2.2184761112449009E-3</v>
      </c>
      <c r="Z30" s="136">
        <v>1.4761085802242188E-2</v>
      </c>
      <c r="AA30" s="136">
        <v>2.5590530450625018E-3</v>
      </c>
      <c r="AB30" s="136">
        <v>0</v>
      </c>
      <c r="AC30" s="136">
        <v>1.5653916570979168E-3</v>
      </c>
      <c r="AD30" s="136">
        <v>4.5841877497511431E-3</v>
      </c>
      <c r="AE30" s="136">
        <v>2.1927001878318239E-5</v>
      </c>
      <c r="AF30" s="136">
        <v>1.0683904388449022E-2</v>
      </c>
      <c r="AG30" s="136">
        <v>7.5468689171251544E-3</v>
      </c>
      <c r="AH30" s="136">
        <v>3.2020947386859365E-2</v>
      </c>
      <c r="AI30" s="136">
        <v>7.7880570345783455E-3</v>
      </c>
      <c r="AJ30" s="136">
        <v>4.9532120903684517E-3</v>
      </c>
      <c r="AK30" s="136">
        <v>4.7332796894968525E-5</v>
      </c>
      <c r="AL30" s="136">
        <v>1.5478962146488755E-3</v>
      </c>
      <c r="AM30" s="136">
        <v>2.0880987038192279E-2</v>
      </c>
      <c r="AN30" s="136">
        <v>0</v>
      </c>
      <c r="AO30" s="136">
        <v>1.2561292259399903E-2</v>
      </c>
      <c r="AP30" s="148">
        <v>4.8407456195228519E-3</v>
      </c>
      <c r="AQ30" s="144">
        <v>0</v>
      </c>
      <c r="AR30" s="145">
        <v>7.7168799106917146E-4</v>
      </c>
      <c r="AS30" s="145">
        <v>5.7134479643923489E-3</v>
      </c>
      <c r="AT30" s="145">
        <v>0</v>
      </c>
      <c r="AU30" s="145">
        <v>0</v>
      </c>
      <c r="AV30" s="145">
        <v>0</v>
      </c>
      <c r="AW30" s="148">
        <v>1.6242656795588007E-3</v>
      </c>
      <c r="AX30" s="148">
        <v>5.6446943722378027E-3</v>
      </c>
      <c r="AY30" s="148">
        <v>1.1480922209941311E-4</v>
      </c>
      <c r="AZ30" s="148">
        <v>1.1480922209941311E-4</v>
      </c>
      <c r="BA30" s="148">
        <v>0</v>
      </c>
      <c r="BB30" s="148">
        <v>1.9141850717183502E-5</v>
      </c>
      <c r="BC30" s="148">
        <v>9.509048840056917E-4</v>
      </c>
      <c r="BD30" s="148">
        <v>4.0750903474000627E-3</v>
      </c>
      <c r="BE30" s="145">
        <v>4.2561426068816719E-6</v>
      </c>
      <c r="BF30" s="145">
        <v>0</v>
      </c>
      <c r="BG30" s="145">
        <v>0</v>
      </c>
      <c r="BH30" s="148">
        <v>3.8336404505294261E-6</v>
      </c>
      <c r="BI30" s="148">
        <v>1.6519722256044234E-4</v>
      </c>
      <c r="BJ30" s="148">
        <v>1.2561991925723274E-4</v>
      </c>
      <c r="BK30" s="148">
        <v>1.5843663662822741E-3</v>
      </c>
      <c r="BL30" s="147">
        <v>5.6790183484965685E-3</v>
      </c>
    </row>
    <row r="31" spans="1:64">
      <c r="A31" s="125">
        <v>27</v>
      </c>
      <c r="B31" s="3" t="s">
        <v>65</v>
      </c>
      <c r="C31" s="136">
        <v>5.8400221422640466E-2</v>
      </c>
      <c r="D31" s="136">
        <v>1.344679062926778E-2</v>
      </c>
      <c r="E31" s="136">
        <v>6.4312785970975783E-2</v>
      </c>
      <c r="F31" s="136">
        <v>3.1654238319890428E-2</v>
      </c>
      <c r="G31" s="136">
        <v>6.8147550091859133E-2</v>
      </c>
      <c r="H31" s="136">
        <v>8.6800754998256777E-2</v>
      </c>
      <c r="I31" s="136">
        <v>7.7824865941514901E-2</v>
      </c>
      <c r="J31" s="136">
        <v>5.0675434375084157E-2</v>
      </c>
      <c r="K31" s="136">
        <v>1.2488888241208959E-2</v>
      </c>
      <c r="L31" s="136">
        <v>5.5511093804727907E-2</v>
      </c>
      <c r="M31" s="136">
        <v>3.4209785324508218E-2</v>
      </c>
      <c r="N31" s="136">
        <v>1.7675103113236789E-2</v>
      </c>
      <c r="O31" s="136">
        <v>2.495525113423859E-2</v>
      </c>
      <c r="P31" s="136">
        <v>3.0841277135111964E-2</v>
      </c>
      <c r="Q31" s="136">
        <v>4.3534737136703514E-2</v>
      </c>
      <c r="R31" s="136">
        <v>3.5679876501205146E-2</v>
      </c>
      <c r="S31" s="136">
        <v>6.3343225066283648E-2</v>
      </c>
      <c r="T31" s="136">
        <v>4.7885574398070632E-2</v>
      </c>
      <c r="U31" s="136">
        <v>5.1596226076372792E-2</v>
      </c>
      <c r="V31" s="136">
        <v>5.4793437722317637E-2</v>
      </c>
      <c r="W31" s="136">
        <v>4.0122823946485045E-2</v>
      </c>
      <c r="X31" s="136">
        <v>6.7843626411912855E-2</v>
      </c>
      <c r="Y31" s="136">
        <v>5.0974779429472164E-2</v>
      </c>
      <c r="Z31" s="136">
        <v>6.2429078385583892E-3</v>
      </c>
      <c r="AA31" s="136">
        <v>2.0398706783070233E-2</v>
      </c>
      <c r="AB31" s="136">
        <v>1.9252923799662008E-2</v>
      </c>
      <c r="AC31" s="136">
        <v>1.2249480110267528E-2</v>
      </c>
      <c r="AD31" s="136">
        <v>5.9464858347083932E-3</v>
      </c>
      <c r="AE31" s="136">
        <v>1.5545390032953152E-3</v>
      </c>
      <c r="AF31" s="136">
        <v>9.3621727977856277E-3</v>
      </c>
      <c r="AG31" s="136">
        <v>8.8489265997814277E-3</v>
      </c>
      <c r="AH31" s="136">
        <v>1.0031612926545128E-2</v>
      </c>
      <c r="AI31" s="136">
        <v>1.8057115903622575E-2</v>
      </c>
      <c r="AJ31" s="136">
        <v>4.2903171048911871E-2</v>
      </c>
      <c r="AK31" s="136">
        <v>3.571522485708125E-2</v>
      </c>
      <c r="AL31" s="136">
        <v>1.950222055885957E-2</v>
      </c>
      <c r="AM31" s="136">
        <v>6.4282515155877601E-2</v>
      </c>
      <c r="AN31" s="136">
        <v>0.23885356154593268</v>
      </c>
      <c r="AO31" s="136">
        <v>4.6453080808346809E-3</v>
      </c>
      <c r="AP31" s="148">
        <v>3.0573725117875341E-2</v>
      </c>
      <c r="AQ31" s="144">
        <v>0.16302528821123094</v>
      </c>
      <c r="AR31" s="145">
        <v>0.137069350800852</v>
      </c>
      <c r="AS31" s="145">
        <v>6.6458547640070221E-5</v>
      </c>
      <c r="AT31" s="145">
        <v>1.4073931359122696E-2</v>
      </c>
      <c r="AU31" s="145">
        <v>4.4708937428496499E-2</v>
      </c>
      <c r="AV31" s="145">
        <v>-7.2571966639763244E-2</v>
      </c>
      <c r="AW31" s="148">
        <v>8.5255144246543624E-2</v>
      </c>
      <c r="AX31" s="148">
        <v>7.5811596196837194E-2</v>
      </c>
      <c r="AY31" s="148">
        <v>4.3208353441163194E-2</v>
      </c>
      <c r="AZ31" s="148">
        <v>4.3208353441163194E-2</v>
      </c>
      <c r="BA31" s="148">
        <v>0.16143870420435549</v>
      </c>
      <c r="BB31" s="148">
        <v>0.14172645737291531</v>
      </c>
      <c r="BC31" s="148">
        <v>0.10894525939494597</v>
      </c>
      <c r="BD31" s="148">
        <v>9.4202719735868204E-2</v>
      </c>
      <c r="BE31" s="145">
        <v>2.1062231047255099E-3</v>
      </c>
      <c r="BF31" s="145">
        <v>0</v>
      </c>
      <c r="BG31" s="145">
        <v>0</v>
      </c>
      <c r="BH31" s="148">
        <v>1.8971408709519951E-3</v>
      </c>
      <c r="BI31" s="148">
        <v>0.18843504825602728</v>
      </c>
      <c r="BJ31" s="148">
        <v>0.14268329162300686</v>
      </c>
      <c r="BK31" s="148">
        <v>8.304906012176945E-2</v>
      </c>
      <c r="BL31" s="147">
        <v>7.4514169543198769E-2</v>
      </c>
    </row>
    <row r="32" spans="1:64">
      <c r="A32" s="125">
        <v>28</v>
      </c>
      <c r="B32" s="3" t="s">
        <v>66</v>
      </c>
      <c r="C32" s="136">
        <v>7.7989974474890061E-3</v>
      </c>
      <c r="D32" s="136">
        <v>1.2606366214938543E-2</v>
      </c>
      <c r="E32" s="136">
        <v>1.1193370382734717E-2</v>
      </c>
      <c r="F32" s="136">
        <v>6.8026175620149135E-2</v>
      </c>
      <c r="G32" s="136">
        <v>7.2976188560627498E-3</v>
      </c>
      <c r="H32" s="136">
        <v>2.0509984491277847E-2</v>
      </c>
      <c r="I32" s="136">
        <v>1.0558695262240618E-2</v>
      </c>
      <c r="J32" s="136">
        <v>8.0042808149004205E-3</v>
      </c>
      <c r="K32" s="136">
        <v>4.4009851211728188E-3</v>
      </c>
      <c r="L32" s="136">
        <v>4.9173174497261522E-3</v>
      </c>
      <c r="M32" s="136">
        <v>1.1241681903886115E-2</v>
      </c>
      <c r="N32" s="136">
        <v>5.4479449643925013E-3</v>
      </c>
      <c r="O32" s="136">
        <v>7.1878491312513263E-3</v>
      </c>
      <c r="P32" s="136">
        <v>1.3143895120228708E-2</v>
      </c>
      <c r="Q32" s="136">
        <v>8.0462147806988193E-3</v>
      </c>
      <c r="R32" s="136">
        <v>7.1207801917446516E-3</v>
      </c>
      <c r="S32" s="136">
        <v>8.7399558259597006E-3</v>
      </c>
      <c r="T32" s="136">
        <v>6.2217831419823259E-3</v>
      </c>
      <c r="U32" s="136">
        <v>6.9692580206582545E-3</v>
      </c>
      <c r="V32" s="136">
        <v>5.9428423601779259E-3</v>
      </c>
      <c r="W32" s="136">
        <v>1.2153511521230984E-2</v>
      </c>
      <c r="X32" s="136">
        <v>2.5728928688260811E-2</v>
      </c>
      <c r="Y32" s="136">
        <v>1.1571742890294896E-2</v>
      </c>
      <c r="Z32" s="136">
        <v>1.8037474782422781E-2</v>
      </c>
      <c r="AA32" s="136">
        <v>1.9598344513832577E-2</v>
      </c>
      <c r="AB32" s="136">
        <v>2.7285808421080943E-2</v>
      </c>
      <c r="AC32" s="136">
        <v>1.9967113792904355E-2</v>
      </c>
      <c r="AD32" s="136">
        <v>7.8722149250315329E-2</v>
      </c>
      <c r="AE32" s="136">
        <v>7.8675221804438478E-2</v>
      </c>
      <c r="AF32" s="136">
        <v>2.2356606295733276E-2</v>
      </c>
      <c r="AG32" s="136">
        <v>6.9849578566704663E-3</v>
      </c>
      <c r="AH32" s="136">
        <v>1.7232798480800081E-2</v>
      </c>
      <c r="AI32" s="136">
        <v>9.8415202714870094E-3</v>
      </c>
      <c r="AJ32" s="136">
        <v>7.6471155272374736E-3</v>
      </c>
      <c r="AK32" s="136">
        <v>2.6574735856697326E-2</v>
      </c>
      <c r="AL32" s="136">
        <v>1.1878104989875996E-2</v>
      </c>
      <c r="AM32" s="136">
        <v>1.314975659953826E-2</v>
      </c>
      <c r="AN32" s="136">
        <v>0</v>
      </c>
      <c r="AO32" s="136">
        <v>3.4881944919918473E-2</v>
      </c>
      <c r="AP32" s="148">
        <v>1.9864612169986914E-2</v>
      </c>
      <c r="AQ32" s="144">
        <v>3.1958906656749719E-5</v>
      </c>
      <c r="AR32" s="145">
        <v>5.7629969222324183E-2</v>
      </c>
      <c r="AS32" s="145">
        <v>0</v>
      </c>
      <c r="AT32" s="145">
        <v>0</v>
      </c>
      <c r="AU32" s="145">
        <v>0</v>
      </c>
      <c r="AV32" s="145">
        <v>0</v>
      </c>
      <c r="AW32" s="148">
        <v>3.0681167920082266E-2</v>
      </c>
      <c r="AX32" s="148">
        <v>3.6024049162216437E-2</v>
      </c>
      <c r="AY32" s="148">
        <v>2.581728598782633E-2</v>
      </c>
      <c r="AZ32" s="148">
        <v>2.581728598782633E-2</v>
      </c>
      <c r="BA32" s="148">
        <v>3.1711340906220306E-3</v>
      </c>
      <c r="BB32" s="148">
        <v>6.9468696195988675E-3</v>
      </c>
      <c r="BC32" s="148">
        <v>2.0724461964852642E-2</v>
      </c>
      <c r="BD32" s="148">
        <v>2.7911129077224418E-2</v>
      </c>
      <c r="BE32" s="145">
        <v>3.0983583206736737E-2</v>
      </c>
      <c r="BF32" s="145">
        <v>0</v>
      </c>
      <c r="BG32" s="145">
        <v>0</v>
      </c>
      <c r="BH32" s="148">
        <v>2.790788017573408E-2</v>
      </c>
      <c r="BI32" s="148">
        <v>2.0268677626548631E-2</v>
      </c>
      <c r="BJ32" s="148">
        <v>2.2142328622210255E-2</v>
      </c>
      <c r="BK32" s="148">
        <v>1.9636154346508897E-2</v>
      </c>
      <c r="BL32" s="147">
        <v>3.0253909141256044E-2</v>
      </c>
    </row>
    <row r="33" spans="1:64">
      <c r="A33" s="125">
        <v>29</v>
      </c>
      <c r="B33" s="3" t="s">
        <v>93</v>
      </c>
      <c r="C33" s="136">
        <v>6.0891226127871576E-4</v>
      </c>
      <c r="D33" s="136">
        <v>1.6808488286584725E-3</v>
      </c>
      <c r="E33" s="136">
        <v>1.3549869410678869E-3</v>
      </c>
      <c r="F33" s="136">
        <v>7.6091919038198145E-3</v>
      </c>
      <c r="G33" s="136">
        <v>3.9488541981185206E-3</v>
      </c>
      <c r="H33" s="136">
        <v>5.24170764255401E-3</v>
      </c>
      <c r="I33" s="136">
        <v>2.7494371283775642E-3</v>
      </c>
      <c r="J33" s="136">
        <v>3.1620187742303373E-3</v>
      </c>
      <c r="K33" s="136">
        <v>9.6909109456288893E-4</v>
      </c>
      <c r="L33" s="136">
        <v>4.361599918599122E-3</v>
      </c>
      <c r="M33" s="136">
        <v>4.0596942576177188E-3</v>
      </c>
      <c r="N33" s="136">
        <v>1.5248148488604075E-3</v>
      </c>
      <c r="O33" s="136">
        <v>1.053150039843509E-3</v>
      </c>
      <c r="P33" s="136">
        <v>4.3083110002251302E-3</v>
      </c>
      <c r="Q33" s="136">
        <v>3.267919178890626E-3</v>
      </c>
      <c r="R33" s="136">
        <v>2.5732585910170484E-3</v>
      </c>
      <c r="S33" s="136">
        <v>3.7669887125841815E-3</v>
      </c>
      <c r="T33" s="136">
        <v>1.6925574688638435E-3</v>
      </c>
      <c r="U33" s="136">
        <v>2.0669783329613869E-3</v>
      </c>
      <c r="V33" s="136">
        <v>2.4168996136314097E-3</v>
      </c>
      <c r="W33" s="136">
        <v>9.9005675042117161E-4</v>
      </c>
      <c r="X33" s="136">
        <v>3.6356673058561637E-3</v>
      </c>
      <c r="Y33" s="136">
        <v>6.0396917485824372E-3</v>
      </c>
      <c r="Z33" s="136">
        <v>8.29281787509995E-3</v>
      </c>
      <c r="AA33" s="136">
        <v>1.3743062649409733E-3</v>
      </c>
      <c r="AB33" s="136">
        <v>1.8109851490252507E-3</v>
      </c>
      <c r="AC33" s="136">
        <v>3.6322416019060742E-2</v>
      </c>
      <c r="AD33" s="136">
        <v>1.8317397783467811E-2</v>
      </c>
      <c r="AE33" s="136">
        <v>4.8363846987116037E-2</v>
      </c>
      <c r="AF33" s="136">
        <v>3.414825292984762E-2</v>
      </c>
      <c r="AG33" s="136">
        <v>2.2853551343567806E-2</v>
      </c>
      <c r="AH33" s="136">
        <v>3.8668142121930809E-3</v>
      </c>
      <c r="AI33" s="136">
        <v>8.4491153552578527E-3</v>
      </c>
      <c r="AJ33" s="136">
        <v>1.9898209398087847E-2</v>
      </c>
      <c r="AK33" s="136">
        <v>1.7092398878738632E-2</v>
      </c>
      <c r="AL33" s="136">
        <v>1.1011046928325319E-2</v>
      </c>
      <c r="AM33" s="136">
        <v>3.6254138874226211E-2</v>
      </c>
      <c r="AN33" s="136">
        <v>0</v>
      </c>
      <c r="AO33" s="136">
        <v>1.9207980239006894E-2</v>
      </c>
      <c r="AP33" s="148">
        <v>1.5665382319850853E-2</v>
      </c>
      <c r="AQ33" s="144">
        <v>0</v>
      </c>
      <c r="AR33" s="145">
        <v>0.2375179181177472</v>
      </c>
      <c r="AS33" s="145">
        <v>2.7157479600427366E-5</v>
      </c>
      <c r="AT33" s="145">
        <v>0</v>
      </c>
      <c r="AU33" s="145">
        <v>4.3890019129531298E-2</v>
      </c>
      <c r="AV33" s="145">
        <v>0</v>
      </c>
      <c r="AW33" s="148">
        <v>0.13509437533179441</v>
      </c>
      <c r="AX33" s="148">
        <v>8.7794669245171791E-2</v>
      </c>
      <c r="AY33" s="148">
        <v>4.3199402213677478E-4</v>
      </c>
      <c r="AZ33" s="148">
        <v>4.3199402213677478E-4</v>
      </c>
      <c r="BA33" s="148">
        <v>3.5104173269464712E-3</v>
      </c>
      <c r="BB33" s="148">
        <v>2.9971596089040883E-3</v>
      </c>
      <c r="BC33" s="148">
        <v>7.9678659315847708E-2</v>
      </c>
      <c r="BD33" s="148">
        <v>6.4135035473709717E-2</v>
      </c>
      <c r="BE33" s="145">
        <v>2.2415684396243472E-5</v>
      </c>
      <c r="BF33" s="145">
        <v>0</v>
      </c>
      <c r="BG33" s="145">
        <v>0</v>
      </c>
      <c r="BH33" s="148">
        <v>2.019050637278831E-5</v>
      </c>
      <c r="BI33" s="148">
        <v>2.5546184874379514E-3</v>
      </c>
      <c r="BJ33" s="148">
        <v>1.9330047156363701E-3</v>
      </c>
      <c r="BK33" s="148">
        <v>0.13935365608332645</v>
      </c>
      <c r="BL33" s="147">
        <v>8.9396037087248567E-2</v>
      </c>
    </row>
    <row r="34" spans="1:64">
      <c r="A34" s="125">
        <v>30</v>
      </c>
      <c r="B34" s="3" t="s">
        <v>94</v>
      </c>
      <c r="C34" s="136">
        <v>3.2173939785343053E-2</v>
      </c>
      <c r="D34" s="136">
        <v>3.9289841369891797E-2</v>
      </c>
      <c r="E34" s="136">
        <v>2.7688863578343773E-2</v>
      </c>
      <c r="F34" s="136">
        <v>3.2567341348348808E-2</v>
      </c>
      <c r="G34" s="136">
        <v>3.8673120626516198E-2</v>
      </c>
      <c r="H34" s="136">
        <v>2.2036812176150229E-2</v>
      </c>
      <c r="I34" s="136">
        <v>4.1661870099135009E-2</v>
      </c>
      <c r="J34" s="136">
        <v>2.4922047250548276E-2</v>
      </c>
      <c r="K34" s="136">
        <v>3.8392037422946328E-2</v>
      </c>
      <c r="L34" s="136">
        <v>1.7538367012294272E-2</v>
      </c>
      <c r="M34" s="136">
        <v>4.8106842313491084E-2</v>
      </c>
      <c r="N34" s="136">
        <v>2.0034154743994163E-2</v>
      </c>
      <c r="O34" s="136">
        <v>2.399820604099677E-2</v>
      </c>
      <c r="P34" s="136">
        <v>2.1413570100259981E-2</v>
      </c>
      <c r="Q34" s="136">
        <v>1.8805175130655927E-2</v>
      </c>
      <c r="R34" s="136">
        <v>1.367779983637731E-2</v>
      </c>
      <c r="S34" s="136">
        <v>1.9815083311878662E-2</v>
      </c>
      <c r="T34" s="136">
        <v>1.5182167853757223E-2</v>
      </c>
      <c r="U34" s="136">
        <v>2.0065336279257832E-2</v>
      </c>
      <c r="V34" s="136">
        <v>1.8721989474869274E-2</v>
      </c>
      <c r="W34" s="136">
        <v>1.5891959115593938E-2</v>
      </c>
      <c r="X34" s="136">
        <v>0.1188998848395067</v>
      </c>
      <c r="Y34" s="136">
        <v>2.8465730382176296E-2</v>
      </c>
      <c r="Z34" s="136">
        <v>3.3923916411631762E-2</v>
      </c>
      <c r="AA34" s="136">
        <v>1.8013416599092221E-2</v>
      </c>
      <c r="AB34" s="136">
        <v>6.0134568747954795E-2</v>
      </c>
      <c r="AC34" s="136">
        <v>2.1534555286305761E-2</v>
      </c>
      <c r="AD34" s="136">
        <v>2.9453069714489584E-2</v>
      </c>
      <c r="AE34" s="136">
        <v>1.3688714029750102E-3</v>
      </c>
      <c r="AF34" s="136">
        <v>8.1926793411351437E-2</v>
      </c>
      <c r="AG34" s="136">
        <v>1.5655648894704995E-2</v>
      </c>
      <c r="AH34" s="136">
        <v>2.3827165985936836E-2</v>
      </c>
      <c r="AI34" s="136">
        <v>1.9357158541303366E-2</v>
      </c>
      <c r="AJ34" s="136">
        <v>1.306283513538163E-2</v>
      </c>
      <c r="AK34" s="136">
        <v>3.1297497146884186E-2</v>
      </c>
      <c r="AL34" s="136">
        <v>9.726129560003233E-3</v>
      </c>
      <c r="AM34" s="136">
        <v>2.1544806479304297E-2</v>
      </c>
      <c r="AN34" s="136">
        <v>6.1573420806685111E-2</v>
      </c>
      <c r="AO34" s="136">
        <v>4.4894111202987322E-2</v>
      </c>
      <c r="AP34" s="148">
        <v>2.4287252432509423E-2</v>
      </c>
      <c r="AQ34" s="144">
        <v>3.9861472666418742E-2</v>
      </c>
      <c r="AR34" s="145">
        <v>4.2719417558337268E-2</v>
      </c>
      <c r="AS34" s="145">
        <v>1.3709007385288904E-3</v>
      </c>
      <c r="AT34" s="145">
        <v>2.5213103315403322E-3</v>
      </c>
      <c r="AU34" s="145">
        <v>6.4520186050234136E-3</v>
      </c>
      <c r="AV34" s="145">
        <v>-4.768630616088243E-2</v>
      </c>
      <c r="AW34" s="148">
        <v>2.5193890326381366E-2</v>
      </c>
      <c r="AX34" s="148">
        <v>3.7448129677707873E-2</v>
      </c>
      <c r="AY34" s="148">
        <v>7.8741223905225963E-2</v>
      </c>
      <c r="AZ34" s="148">
        <v>7.8741223905225963E-2</v>
      </c>
      <c r="BA34" s="148">
        <v>5.6868916438206608E-2</v>
      </c>
      <c r="BB34" s="148">
        <v>6.0515630845969871E-2</v>
      </c>
      <c r="BC34" s="148">
        <v>4.0011610223889334E-2</v>
      </c>
      <c r="BD34" s="148">
        <v>4.3884269512531847E-2</v>
      </c>
      <c r="BE34" s="145">
        <v>1.4629497111214142E-2</v>
      </c>
      <c r="BF34" s="145">
        <v>0</v>
      </c>
      <c r="BG34" s="145">
        <v>0</v>
      </c>
      <c r="BH34" s="148">
        <v>1.3177244532589777E-2</v>
      </c>
      <c r="BI34" s="148">
        <v>4.7609606986754489E-2</v>
      </c>
      <c r="BJ34" s="148">
        <v>3.9164454527469764E-2</v>
      </c>
      <c r="BK34" s="148">
        <v>4.0661858957472589E-2</v>
      </c>
      <c r="BL34" s="147">
        <v>4.5801043812344927E-2</v>
      </c>
    </row>
    <row r="35" spans="1:64">
      <c r="A35" s="125">
        <v>31</v>
      </c>
      <c r="B35" s="3" t="s">
        <v>95</v>
      </c>
      <c r="C35" s="136">
        <v>3.6534735676722946E-3</v>
      </c>
      <c r="D35" s="136">
        <v>2.6263262947788632E-3</v>
      </c>
      <c r="E35" s="136">
        <v>4.752273039687371E-3</v>
      </c>
      <c r="F35" s="136">
        <v>4.1089636280627001E-3</v>
      </c>
      <c r="G35" s="136">
        <v>4.801662834864634E-3</v>
      </c>
      <c r="H35" s="136">
        <v>4.4722826675002107E-3</v>
      </c>
      <c r="I35" s="136">
        <v>4.2647062760520545E-3</v>
      </c>
      <c r="J35" s="136">
        <v>1.0500642239325186E-2</v>
      </c>
      <c r="K35" s="136">
        <v>1.2532606636452399E-3</v>
      </c>
      <c r="L35" s="136">
        <v>3.776531109419608E-3</v>
      </c>
      <c r="M35" s="136">
        <v>5.1432298628115609E-3</v>
      </c>
      <c r="N35" s="136">
        <v>2.456979757978948E-3</v>
      </c>
      <c r="O35" s="136">
        <v>1.6978540566298399E-3</v>
      </c>
      <c r="P35" s="136">
        <v>7.0592153754583551E-3</v>
      </c>
      <c r="Q35" s="136">
        <v>6.6164526079470444E-3</v>
      </c>
      <c r="R35" s="136">
        <v>9.6004457231825598E-3</v>
      </c>
      <c r="S35" s="136">
        <v>5.7046843453163326E-3</v>
      </c>
      <c r="T35" s="136">
        <v>4.5800750391358511E-3</v>
      </c>
      <c r="U35" s="136">
        <v>1.0627233221859243E-2</v>
      </c>
      <c r="V35" s="136">
        <v>2.0080148127920819E-2</v>
      </c>
      <c r="W35" s="136">
        <v>3.9761281667379427E-3</v>
      </c>
      <c r="X35" s="136">
        <v>6.3883488432088555E-3</v>
      </c>
      <c r="Y35" s="136">
        <v>8.4666060964307347E-3</v>
      </c>
      <c r="Z35" s="136">
        <v>1.2022816264353163E-2</v>
      </c>
      <c r="AA35" s="136">
        <v>3.7980349000073715E-2</v>
      </c>
      <c r="AB35" s="136">
        <v>9.8124913148917667E-3</v>
      </c>
      <c r="AC35" s="136">
        <v>4.1316158893744341E-2</v>
      </c>
      <c r="AD35" s="136">
        <v>5.6292613887362605E-2</v>
      </c>
      <c r="AE35" s="136">
        <v>3.0259262592079168E-3</v>
      </c>
      <c r="AF35" s="136">
        <v>1.2539219800406301E-2</v>
      </c>
      <c r="AG35" s="136">
        <v>0.19755911088597145</v>
      </c>
      <c r="AH35" s="136">
        <v>2.8432866322084839E-2</v>
      </c>
      <c r="AI35" s="136">
        <v>2.8549819283617255E-2</v>
      </c>
      <c r="AJ35" s="136">
        <v>1.2667188353508939E-2</v>
      </c>
      <c r="AK35" s="136">
        <v>6.2316256712053562E-2</v>
      </c>
      <c r="AL35" s="136">
        <v>3.7393866007054556E-2</v>
      </c>
      <c r="AM35" s="136">
        <v>2.1658108994353536E-2</v>
      </c>
      <c r="AN35" s="136">
        <v>0</v>
      </c>
      <c r="AO35" s="136">
        <v>4.1844640251963196E-2</v>
      </c>
      <c r="AP35" s="148">
        <v>2.1208613163827217E-2</v>
      </c>
      <c r="AQ35" s="144">
        <v>1.9651822238750463E-2</v>
      </c>
      <c r="AR35" s="145">
        <v>5.150358926080905E-2</v>
      </c>
      <c r="AS35" s="145">
        <v>5.8068431991157703E-5</v>
      </c>
      <c r="AT35" s="145">
        <v>5.2222679295782719E-2</v>
      </c>
      <c r="AU35" s="145">
        <v>0.10598417758379085</v>
      </c>
      <c r="AV35" s="145">
        <v>1.802528921172989E-2</v>
      </c>
      <c r="AW35" s="148">
        <v>5.0914431378760908E-2</v>
      </c>
      <c r="AX35" s="148">
        <v>4.818457983861877E-2</v>
      </c>
      <c r="AY35" s="148">
        <v>5.9763064900291108E-3</v>
      </c>
      <c r="AZ35" s="148">
        <v>5.9763064900291108E-3</v>
      </c>
      <c r="BA35" s="148">
        <v>1.0902773743635812E-2</v>
      </c>
      <c r="BB35" s="148">
        <v>1.0081396340259828E-2</v>
      </c>
      <c r="BC35" s="148">
        <v>3.3784684461841817E-2</v>
      </c>
      <c r="BD35" s="148">
        <v>3.7553284521516482E-2</v>
      </c>
      <c r="BE35" s="145">
        <v>4.9338056327493718E-2</v>
      </c>
      <c r="BF35" s="145">
        <v>0</v>
      </c>
      <c r="BG35" s="145">
        <v>3.4294902428191534E-4</v>
      </c>
      <c r="BH35" s="148">
        <v>4.4471507106291518E-2</v>
      </c>
      <c r="BI35" s="148">
        <v>6.928815030106758E-2</v>
      </c>
      <c r="BJ35" s="148">
        <v>6.320142489596238E-2</v>
      </c>
      <c r="BK35" s="148">
        <v>1.1205366050506014E-2</v>
      </c>
      <c r="BL35" s="147">
        <v>2.7137262608935168E-2</v>
      </c>
    </row>
    <row r="36" spans="1:64">
      <c r="A36" s="125">
        <v>32</v>
      </c>
      <c r="B36" s="3" t="s">
        <v>67</v>
      </c>
      <c r="C36" s="136">
        <v>0</v>
      </c>
      <c r="D36" s="136">
        <v>0</v>
      </c>
      <c r="E36" s="136">
        <v>0</v>
      </c>
      <c r="F36" s="136">
        <v>0</v>
      </c>
      <c r="G36" s="136">
        <v>0</v>
      </c>
      <c r="H36" s="136">
        <v>0</v>
      </c>
      <c r="I36" s="136">
        <v>0</v>
      </c>
      <c r="J36" s="136">
        <v>0</v>
      </c>
      <c r="K36" s="136">
        <v>0</v>
      </c>
      <c r="L36" s="136">
        <v>0</v>
      </c>
      <c r="M36" s="136">
        <v>0</v>
      </c>
      <c r="N36" s="136">
        <v>0</v>
      </c>
      <c r="O36" s="136">
        <v>0</v>
      </c>
      <c r="P36" s="136">
        <v>0</v>
      </c>
      <c r="Q36" s="136">
        <v>0</v>
      </c>
      <c r="R36" s="136">
        <v>0</v>
      </c>
      <c r="S36" s="136">
        <v>0</v>
      </c>
      <c r="T36" s="136">
        <v>0</v>
      </c>
      <c r="U36" s="136">
        <v>0</v>
      </c>
      <c r="V36" s="136">
        <v>0</v>
      </c>
      <c r="W36" s="136">
        <v>0</v>
      </c>
      <c r="X36" s="136">
        <v>0</v>
      </c>
      <c r="Y36" s="136">
        <v>0</v>
      </c>
      <c r="Z36" s="136">
        <v>0</v>
      </c>
      <c r="AA36" s="136">
        <v>0</v>
      </c>
      <c r="AB36" s="136">
        <v>0</v>
      </c>
      <c r="AC36" s="136">
        <v>0</v>
      </c>
      <c r="AD36" s="136">
        <v>0</v>
      </c>
      <c r="AE36" s="136">
        <v>0</v>
      </c>
      <c r="AF36" s="136">
        <v>0</v>
      </c>
      <c r="AG36" s="136">
        <v>0</v>
      </c>
      <c r="AH36" s="136">
        <v>0</v>
      </c>
      <c r="AI36" s="136">
        <v>0</v>
      </c>
      <c r="AJ36" s="136">
        <v>0</v>
      </c>
      <c r="AK36" s="136">
        <v>0</v>
      </c>
      <c r="AL36" s="136">
        <v>0</v>
      </c>
      <c r="AM36" s="136">
        <v>0</v>
      </c>
      <c r="AN36" s="136">
        <v>0</v>
      </c>
      <c r="AO36" s="136">
        <v>0.10149629481379267</v>
      </c>
      <c r="AP36" s="148">
        <v>4.9058136475606555E-4</v>
      </c>
      <c r="AQ36" s="144">
        <v>0</v>
      </c>
      <c r="AR36" s="145">
        <v>5.0851604954235139E-3</v>
      </c>
      <c r="AS36" s="145">
        <v>0.30064191008489694</v>
      </c>
      <c r="AT36" s="145">
        <v>0</v>
      </c>
      <c r="AU36" s="145">
        <v>0</v>
      </c>
      <c r="AV36" s="145">
        <v>0</v>
      </c>
      <c r="AW36" s="148">
        <v>6.6558457316180208E-2</v>
      </c>
      <c r="AX36" s="148">
        <v>3.6125622121822215E-2</v>
      </c>
      <c r="AY36" s="148">
        <v>0</v>
      </c>
      <c r="AZ36" s="148">
        <v>0</v>
      </c>
      <c r="BA36" s="148">
        <v>0</v>
      </c>
      <c r="BB36" s="148">
        <v>0</v>
      </c>
      <c r="BC36" s="148">
        <v>3.8636713856951381E-2</v>
      </c>
      <c r="BD36" s="148">
        <v>2.6046092748438582E-2</v>
      </c>
      <c r="BE36" s="145">
        <v>0</v>
      </c>
      <c r="BF36" s="145">
        <v>0</v>
      </c>
      <c r="BG36" s="145">
        <v>0</v>
      </c>
      <c r="BH36" s="148">
        <v>0</v>
      </c>
      <c r="BI36" s="148">
        <v>0</v>
      </c>
      <c r="BJ36" s="148">
        <v>0</v>
      </c>
      <c r="BK36" s="148">
        <v>6.8292979359837844E-2</v>
      </c>
      <c r="BL36" s="147">
        <v>3.6623727962692296E-2</v>
      </c>
    </row>
    <row r="37" spans="1:64">
      <c r="A37" s="125">
        <v>33</v>
      </c>
      <c r="B37" s="3" t="s">
        <v>96</v>
      </c>
      <c r="C37" s="136">
        <v>4.9205031214441677E-5</v>
      </c>
      <c r="D37" s="136">
        <v>1.3656896732850089E-3</v>
      </c>
      <c r="E37" s="136">
        <v>0</v>
      </c>
      <c r="F37" s="136">
        <v>6.087353523055851E-4</v>
      </c>
      <c r="G37" s="136">
        <v>4.5621949268771019E-4</v>
      </c>
      <c r="H37" s="136">
        <v>4.8089060940862477E-5</v>
      </c>
      <c r="I37" s="136">
        <v>2.4629816534638355E-4</v>
      </c>
      <c r="J37" s="136">
        <v>7.6635485566885978E-4</v>
      </c>
      <c r="K37" s="136">
        <v>6.5577592865157899E-5</v>
      </c>
      <c r="L37" s="136">
        <v>3.1112354735633041E-4</v>
      </c>
      <c r="M37" s="136">
        <v>7.1641663369724452E-4</v>
      </c>
      <c r="N37" s="136">
        <v>1.1779090774292757E-4</v>
      </c>
      <c r="O37" s="136">
        <v>4.4048100525774143E-5</v>
      </c>
      <c r="P37" s="136">
        <v>8.0337510061463592E-4</v>
      </c>
      <c r="Q37" s="136">
        <v>7.8636919501347627E-4</v>
      </c>
      <c r="R37" s="136">
        <v>1.0691630688393469E-3</v>
      </c>
      <c r="S37" s="136">
        <v>5.5104631047394497E-4</v>
      </c>
      <c r="T37" s="136">
        <v>1.9649647868140328E-3</v>
      </c>
      <c r="U37" s="136">
        <v>1.9763936251423623E-3</v>
      </c>
      <c r="V37" s="136">
        <v>5.7320523046778624E-3</v>
      </c>
      <c r="W37" s="136">
        <v>5.4984554947312746E-4</v>
      </c>
      <c r="X37" s="136">
        <v>1.2766059303664657E-4</v>
      </c>
      <c r="Y37" s="136">
        <v>3.5256620764644497E-4</v>
      </c>
      <c r="Z37" s="136">
        <v>1.1961420086373587E-3</v>
      </c>
      <c r="AA37" s="136">
        <v>1.8955948481944458E-4</v>
      </c>
      <c r="AB37" s="136">
        <v>4.8860737931621858E-4</v>
      </c>
      <c r="AC37" s="136">
        <v>4.6052988951723965E-4</v>
      </c>
      <c r="AD37" s="136">
        <v>3.9632019642672328E-4</v>
      </c>
      <c r="AE37" s="136">
        <v>2.8476625815997713E-6</v>
      </c>
      <c r="AF37" s="136">
        <v>1.791952333178631E-3</v>
      </c>
      <c r="AG37" s="136">
        <v>1.0167869756708458E-2</v>
      </c>
      <c r="AH37" s="136">
        <v>2.4675877140545457E-4</v>
      </c>
      <c r="AI37" s="136">
        <v>1.1037001839113044E-5</v>
      </c>
      <c r="AJ37" s="136">
        <v>1.9506457416364846E-4</v>
      </c>
      <c r="AK37" s="136">
        <v>1.0518399309993005E-5</v>
      </c>
      <c r="AL37" s="136">
        <v>1.0823464435176849E-3</v>
      </c>
      <c r="AM37" s="136">
        <v>1.1017003375081978E-3</v>
      </c>
      <c r="AN37" s="136">
        <v>0</v>
      </c>
      <c r="AO37" s="136">
        <v>4.6611084484565676E-3</v>
      </c>
      <c r="AP37" s="148">
        <v>9.1848765712204065E-4</v>
      </c>
      <c r="AQ37" s="144">
        <v>5.8107103012272218E-6</v>
      </c>
      <c r="AR37" s="145">
        <v>3.428475595158087E-2</v>
      </c>
      <c r="AS37" s="145">
        <v>0.16792639837284748</v>
      </c>
      <c r="AT37" s="145">
        <v>8.6947194117983989E-2</v>
      </c>
      <c r="AU37" s="145">
        <v>0.18752085704873564</v>
      </c>
      <c r="AV37" s="145">
        <v>0</v>
      </c>
      <c r="AW37" s="148">
        <v>9.4748456166842729E-2</v>
      </c>
      <c r="AX37" s="148">
        <v>5.1643308610717704E-2</v>
      </c>
      <c r="AY37" s="148">
        <v>9.6346342450612573E-3</v>
      </c>
      <c r="AZ37" s="148">
        <v>9.6346342450612573E-3</v>
      </c>
      <c r="BA37" s="148">
        <v>5.7221048362617703E-3</v>
      </c>
      <c r="BB37" s="148">
        <v>6.3744309517107557E-3</v>
      </c>
      <c r="BC37" s="148">
        <v>5.7674927722599814E-2</v>
      </c>
      <c r="BD37" s="148">
        <v>3.9012689253481982E-2</v>
      </c>
      <c r="BE37" s="145">
        <v>2.7013169640197055E-2</v>
      </c>
      <c r="BF37" s="145">
        <v>0</v>
      </c>
      <c r="BG37" s="145">
        <v>0</v>
      </c>
      <c r="BH37" s="148">
        <v>2.4331604787450195E-2</v>
      </c>
      <c r="BI37" s="148">
        <v>2.8087265328998284E-2</v>
      </c>
      <c r="BJ37" s="148">
        <v>2.7166122439052399E-2</v>
      </c>
      <c r="BK37" s="148">
        <v>8.1092479044759247E-2</v>
      </c>
      <c r="BL37" s="147">
        <v>4.3823724195059997E-2</v>
      </c>
    </row>
    <row r="38" spans="1:64">
      <c r="A38" s="125">
        <v>34</v>
      </c>
      <c r="B38" s="3" t="s">
        <v>97</v>
      </c>
      <c r="C38" s="136">
        <v>0</v>
      </c>
      <c r="D38" s="136">
        <v>0</v>
      </c>
      <c r="E38" s="136">
        <v>0</v>
      </c>
      <c r="F38" s="136">
        <v>0</v>
      </c>
      <c r="G38" s="136">
        <v>0</v>
      </c>
      <c r="H38" s="136">
        <v>0</v>
      </c>
      <c r="I38" s="136">
        <v>0</v>
      </c>
      <c r="J38" s="136">
        <v>4.098154308389624E-6</v>
      </c>
      <c r="K38" s="136">
        <v>0</v>
      </c>
      <c r="L38" s="136">
        <v>0</v>
      </c>
      <c r="M38" s="136">
        <v>0</v>
      </c>
      <c r="N38" s="136">
        <v>1.8477005136145503E-6</v>
      </c>
      <c r="O38" s="136">
        <v>0</v>
      </c>
      <c r="P38" s="136">
        <v>0</v>
      </c>
      <c r="Q38" s="136">
        <v>0</v>
      </c>
      <c r="R38" s="136">
        <v>0</v>
      </c>
      <c r="S38" s="136">
        <v>0</v>
      </c>
      <c r="T38" s="136">
        <v>0</v>
      </c>
      <c r="U38" s="136">
        <v>0</v>
      </c>
      <c r="V38" s="136">
        <v>0</v>
      </c>
      <c r="W38" s="136">
        <v>0</v>
      </c>
      <c r="X38" s="136">
        <v>2.6595956882634704E-6</v>
      </c>
      <c r="Y38" s="136">
        <v>4.5610117418686281E-7</v>
      </c>
      <c r="Z38" s="136">
        <v>7.2230797623028907E-7</v>
      </c>
      <c r="AA38" s="136">
        <v>1.0531082489969143E-4</v>
      </c>
      <c r="AB38" s="136">
        <v>0</v>
      </c>
      <c r="AC38" s="136">
        <v>2.0156723650977105E-5</v>
      </c>
      <c r="AD38" s="136">
        <v>1.06863407529074E-4</v>
      </c>
      <c r="AE38" s="136">
        <v>1.0536351551919154E-5</v>
      </c>
      <c r="AF38" s="136">
        <v>1.2744871898196653E-3</v>
      </c>
      <c r="AG38" s="136">
        <v>3.9868480917068869E-4</v>
      </c>
      <c r="AH38" s="136">
        <v>1.7377378267989756E-5</v>
      </c>
      <c r="AI38" s="136">
        <v>1.1037001839113044E-5</v>
      </c>
      <c r="AJ38" s="136">
        <v>1.4579210660327663E-2</v>
      </c>
      <c r="AK38" s="136">
        <v>5.2591996549965023E-6</v>
      </c>
      <c r="AL38" s="136">
        <v>2.225555003456423E-5</v>
      </c>
      <c r="AM38" s="136">
        <v>2.8525574377102761E-4</v>
      </c>
      <c r="AN38" s="136">
        <v>0</v>
      </c>
      <c r="AO38" s="136">
        <v>1.3166973018238892E-4</v>
      </c>
      <c r="AP38" s="148">
        <v>1.2331613247962519E-3</v>
      </c>
      <c r="AQ38" s="144">
        <v>6.5844063778356263E-2</v>
      </c>
      <c r="AR38" s="145">
        <v>5.504775199299148E-2</v>
      </c>
      <c r="AS38" s="145">
        <v>0.52382450615889686</v>
      </c>
      <c r="AT38" s="145">
        <v>0</v>
      </c>
      <c r="AU38" s="145">
        <v>0</v>
      </c>
      <c r="AV38" s="145">
        <v>0</v>
      </c>
      <c r="AW38" s="148">
        <v>0.14162013631770934</v>
      </c>
      <c r="AX38" s="148">
        <v>7.7053247156942728E-2</v>
      </c>
      <c r="AY38" s="148">
        <v>3.8918380372682412E-7</v>
      </c>
      <c r="AZ38" s="148">
        <v>3.8918380372682412E-7</v>
      </c>
      <c r="BA38" s="148">
        <v>1.9410863511267677E-3</v>
      </c>
      <c r="BB38" s="148">
        <v>1.617518829416781E-3</v>
      </c>
      <c r="BC38" s="148">
        <v>8.2888048364427536E-2</v>
      </c>
      <c r="BD38" s="148">
        <v>5.6005674967989867E-2</v>
      </c>
      <c r="BE38" s="145">
        <v>6.6395824667354075E-5</v>
      </c>
      <c r="BF38" s="145">
        <v>0</v>
      </c>
      <c r="BG38" s="145">
        <v>0</v>
      </c>
      <c r="BH38" s="148">
        <v>5.9804791028259041E-5</v>
      </c>
      <c r="BI38" s="148">
        <v>1.0132760760369012E-3</v>
      </c>
      <c r="BJ38" s="148">
        <v>7.7942019762696196E-4</v>
      </c>
      <c r="BK38" s="148">
        <v>0.14591191954580951</v>
      </c>
      <c r="BL38" s="147">
        <v>7.8433729066252164E-2</v>
      </c>
    </row>
    <row r="39" spans="1:64">
      <c r="A39" s="125">
        <v>35</v>
      </c>
      <c r="B39" s="3" t="s">
        <v>3</v>
      </c>
      <c r="C39" s="136">
        <v>2.0297075375957192E-3</v>
      </c>
      <c r="D39" s="136">
        <v>1.5757957768673179E-3</v>
      </c>
      <c r="E39" s="136">
        <v>1.2548357323802604E-2</v>
      </c>
      <c r="F39" s="136">
        <v>1.9783898949931517E-3</v>
      </c>
      <c r="G39" s="136">
        <v>1.237566362425687E-3</v>
      </c>
      <c r="H39" s="136">
        <v>7.5740270981858402E-4</v>
      </c>
      <c r="I39" s="136">
        <v>5.3810794820242501E-4</v>
      </c>
      <c r="J39" s="136">
        <v>1.0748873300290502E-3</v>
      </c>
      <c r="K39" s="136">
        <v>3.060287667040702E-4</v>
      </c>
      <c r="L39" s="136">
        <v>4.4809617826792238E-4</v>
      </c>
      <c r="M39" s="136">
        <v>7.7344482344428875E-4</v>
      </c>
      <c r="N39" s="136">
        <v>6.5270020643433987E-4</v>
      </c>
      <c r="O39" s="136">
        <v>1.2373511874967465E-3</v>
      </c>
      <c r="P39" s="136">
        <v>2.8372556336486184E-4</v>
      </c>
      <c r="Q39" s="136">
        <v>1.329374615941544E-3</v>
      </c>
      <c r="R39" s="136">
        <v>4.5365106525418222E-4</v>
      </c>
      <c r="S39" s="136">
        <v>8.6722042304096265E-4</v>
      </c>
      <c r="T39" s="136">
        <v>5.5207883104571717E-4</v>
      </c>
      <c r="U39" s="136">
        <v>2.7504811283231208E-4</v>
      </c>
      <c r="V39" s="136">
        <v>3.3295247402850934E-4</v>
      </c>
      <c r="W39" s="136">
        <v>2.4604960661354561E-4</v>
      </c>
      <c r="X39" s="136">
        <v>9.4415646933353192E-4</v>
      </c>
      <c r="Y39" s="136">
        <v>8.907655931869431E-4</v>
      </c>
      <c r="Z39" s="136">
        <v>2.1914823998826971E-3</v>
      </c>
      <c r="AA39" s="136">
        <v>7.4770685678780925E-3</v>
      </c>
      <c r="AB39" s="136">
        <v>1.8782246966375744E-3</v>
      </c>
      <c r="AC39" s="136">
        <v>6.1665908796633352E-4</v>
      </c>
      <c r="AD39" s="136">
        <v>3.1503669117232524E-3</v>
      </c>
      <c r="AE39" s="136">
        <v>2.1813095375054249E-4</v>
      </c>
      <c r="AF39" s="136">
        <v>1.7563800784257055E-3</v>
      </c>
      <c r="AG39" s="136">
        <v>1.1163174656779284E-3</v>
      </c>
      <c r="AH39" s="136">
        <v>2.0852853921587709E-6</v>
      </c>
      <c r="AI39" s="136">
        <v>2.1376929877861051E-3</v>
      </c>
      <c r="AJ39" s="136">
        <v>1.1028775757205948E-3</v>
      </c>
      <c r="AK39" s="136">
        <v>0</v>
      </c>
      <c r="AL39" s="136">
        <v>1.8058789170903547E-3</v>
      </c>
      <c r="AM39" s="136">
        <v>2.3660231083811869E-3</v>
      </c>
      <c r="AN39" s="136">
        <v>0</v>
      </c>
      <c r="AO39" s="136">
        <v>2.3700551432830004E-4</v>
      </c>
      <c r="AP39" s="148">
        <v>1.1169247770573595E-3</v>
      </c>
      <c r="AQ39" s="144">
        <v>0</v>
      </c>
      <c r="AR39" s="145">
        <v>1.3420289237220641E-2</v>
      </c>
      <c r="AS39" s="145">
        <v>0</v>
      </c>
      <c r="AT39" s="145">
        <v>0</v>
      </c>
      <c r="AU39" s="145">
        <v>0</v>
      </c>
      <c r="AV39" s="145">
        <v>0</v>
      </c>
      <c r="AW39" s="148">
        <v>7.1446025522044704E-3</v>
      </c>
      <c r="AX39" s="148">
        <v>4.9276319656858672E-3</v>
      </c>
      <c r="AY39" s="148">
        <v>2.6036396469324532E-4</v>
      </c>
      <c r="AZ39" s="148">
        <v>2.6036396469324532E-4</v>
      </c>
      <c r="BA39" s="148">
        <v>0</v>
      </c>
      <c r="BB39" s="148">
        <v>4.3409824168799197E-5</v>
      </c>
      <c r="BC39" s="148">
        <v>4.1656019923679904E-3</v>
      </c>
      <c r="BD39" s="148">
        <v>3.5648689833478134E-3</v>
      </c>
      <c r="BE39" s="145">
        <v>1.3673567481708518E-3</v>
      </c>
      <c r="BF39" s="145">
        <v>0</v>
      </c>
      <c r="BG39" s="145">
        <v>0</v>
      </c>
      <c r="BH39" s="148">
        <v>1.2316208887400868E-3</v>
      </c>
      <c r="BI39" s="148">
        <v>1.613766734212868E-4</v>
      </c>
      <c r="BJ39" s="148">
        <v>4.2387320060748891E-4</v>
      </c>
      <c r="BK39" s="148">
        <v>7.0376294349471799E-3</v>
      </c>
      <c r="BL39" s="147">
        <v>4.84046559279812E-3</v>
      </c>
    </row>
    <row r="40" spans="1:64">
      <c r="A40" s="125">
        <v>36</v>
      </c>
      <c r="B40" s="3" t="s">
        <v>98</v>
      </c>
      <c r="C40" s="136">
        <v>4.4788879662945535E-2</v>
      </c>
      <c r="D40" s="136">
        <v>2.7944111776447105E-2</v>
      </c>
      <c r="E40" s="136">
        <v>2.0599729002611786E-2</v>
      </c>
      <c r="F40" s="136">
        <v>0.12007304824227667</v>
      </c>
      <c r="G40" s="136">
        <v>4.8335130131404468E-2</v>
      </c>
      <c r="H40" s="136">
        <v>3.4071099676601067E-2</v>
      </c>
      <c r="I40" s="136">
        <v>2.5590914810283485E-2</v>
      </c>
      <c r="J40" s="136">
        <v>5.7772266735984019E-2</v>
      </c>
      <c r="K40" s="136">
        <v>1.3501697731015287E-2</v>
      </c>
      <c r="L40" s="136">
        <v>4.4545456324319881E-2</v>
      </c>
      <c r="M40" s="136">
        <v>6.4545218008076624E-2</v>
      </c>
      <c r="N40" s="136">
        <v>1.4060077058349921E-2</v>
      </c>
      <c r="O40" s="136">
        <v>1.7050619276249665E-2</v>
      </c>
      <c r="P40" s="136">
        <v>3.3206684820990755E-2</v>
      </c>
      <c r="Q40" s="136">
        <v>3.9944360957149726E-2</v>
      </c>
      <c r="R40" s="136">
        <v>4.142318707490858E-2</v>
      </c>
      <c r="S40" s="136">
        <v>4.3126148954141207E-2</v>
      </c>
      <c r="T40" s="136">
        <v>5.5044438713801609E-2</v>
      </c>
      <c r="U40" s="136">
        <v>4.242411266102461E-2</v>
      </c>
      <c r="V40" s="136">
        <v>4.7492436709088162E-2</v>
      </c>
      <c r="W40" s="136">
        <v>3.2440050515490662E-2</v>
      </c>
      <c r="X40" s="136">
        <v>5.0487104950305457E-2</v>
      </c>
      <c r="Y40" s="136">
        <v>0.11026154665732571</v>
      </c>
      <c r="Z40" s="136">
        <v>6.7544463473246802E-2</v>
      </c>
      <c r="AA40" s="136">
        <v>0.16531166738629063</v>
      </c>
      <c r="AB40" s="136">
        <v>7.0848070000851707E-2</v>
      </c>
      <c r="AC40" s="136">
        <v>9.3504991180579311E-2</v>
      </c>
      <c r="AD40" s="136">
        <v>0.12389087142480897</v>
      </c>
      <c r="AE40" s="136">
        <v>2.6253455638542773E-2</v>
      </c>
      <c r="AF40" s="136">
        <v>7.9589585110788119E-2</v>
      </c>
      <c r="AG40" s="136">
        <v>0.16163245012922078</v>
      </c>
      <c r="AH40" s="136">
        <v>9.2848027180999992E-2</v>
      </c>
      <c r="AI40" s="136">
        <v>9.1535665200100841E-2</v>
      </c>
      <c r="AJ40" s="136">
        <v>4.7969981476979624E-2</v>
      </c>
      <c r="AK40" s="136">
        <v>7.7836154893948239E-2</v>
      </c>
      <c r="AL40" s="136">
        <v>0.16508803659720817</v>
      </c>
      <c r="AM40" s="136">
        <v>4.4422583723893766E-2</v>
      </c>
      <c r="AN40" s="136">
        <v>0</v>
      </c>
      <c r="AO40" s="136">
        <v>3.1010854852556235E-2</v>
      </c>
      <c r="AP40" s="148">
        <v>6.7876645172918415E-2</v>
      </c>
      <c r="AQ40" s="144">
        <v>9.6341576794347333E-3</v>
      </c>
      <c r="AR40" s="145">
        <v>1.4147055315786071E-2</v>
      </c>
      <c r="AS40" s="145">
        <v>1.4572306127058587E-5</v>
      </c>
      <c r="AT40" s="145">
        <v>6.5860250048166294E-3</v>
      </c>
      <c r="AU40" s="145">
        <v>2.3271047426993482E-2</v>
      </c>
      <c r="AV40" s="145">
        <v>0</v>
      </c>
      <c r="AW40" s="148">
        <v>1.2567918647351232E-2</v>
      </c>
      <c r="AX40" s="148">
        <v>7.3683535972434031E-2</v>
      </c>
      <c r="AY40" s="148">
        <v>3.5650793156591996E-2</v>
      </c>
      <c r="AZ40" s="148">
        <v>3.5650793156591996E-2</v>
      </c>
      <c r="BA40" s="148">
        <v>8.1252767334865934E-3</v>
      </c>
      <c r="BB40" s="148">
        <v>1.2714536347389681E-2</v>
      </c>
      <c r="BC40" s="148">
        <v>1.262942580920759E-2</v>
      </c>
      <c r="BD40" s="148">
        <v>5.66723736313645E-2</v>
      </c>
      <c r="BE40" s="145">
        <v>5.485203094612915E-2</v>
      </c>
      <c r="BF40" s="145">
        <v>0</v>
      </c>
      <c r="BG40" s="145">
        <v>0</v>
      </c>
      <c r="BH40" s="148">
        <v>4.94069358223031E-2</v>
      </c>
      <c r="BI40" s="148">
        <v>6.1068654105254798E-2</v>
      </c>
      <c r="BJ40" s="148">
        <v>5.8208409213030068E-2</v>
      </c>
      <c r="BK40" s="148">
        <v>-2.2355496515707524E-2</v>
      </c>
      <c r="BL40" s="147">
        <v>5.6048570889974572E-2</v>
      </c>
    </row>
    <row r="41" spans="1:64">
      <c r="A41" s="125">
        <v>37</v>
      </c>
      <c r="B41" s="3" t="s">
        <v>99</v>
      </c>
      <c r="C41" s="136">
        <v>1.8513392994433681E-3</v>
      </c>
      <c r="D41" s="136">
        <v>1.0505305179115453E-4</v>
      </c>
      <c r="E41" s="136">
        <v>1.0996995463739372E-3</v>
      </c>
      <c r="F41" s="136">
        <v>1.5218383807639628E-4</v>
      </c>
      <c r="G41" s="136">
        <v>3.1992155296358099E-4</v>
      </c>
      <c r="H41" s="136">
        <v>1.202226523521562E-4</v>
      </c>
      <c r="I41" s="136">
        <v>8.0314619134690297E-5</v>
      </c>
      <c r="J41" s="136">
        <v>2.8101629543243137E-4</v>
      </c>
      <c r="K41" s="136">
        <v>5.8291193657918133E-5</v>
      </c>
      <c r="L41" s="136">
        <v>9.783759350827999E-5</v>
      </c>
      <c r="M41" s="136">
        <v>2.1741997341060654E-4</v>
      </c>
      <c r="N41" s="136">
        <v>7.0674544645756549E-5</v>
      </c>
      <c r="O41" s="136">
        <v>3.6039354975633392E-5</v>
      </c>
      <c r="P41" s="136">
        <v>1.1564900680632955E-4</v>
      </c>
      <c r="Q41" s="136">
        <v>1.2168188704270425E-4</v>
      </c>
      <c r="R41" s="136">
        <v>2.0590473107410699E-4</v>
      </c>
      <c r="S41" s="136">
        <v>2.2132187879691235E-4</v>
      </c>
      <c r="T41" s="136">
        <v>2.4335053736883588E-4</v>
      </c>
      <c r="U41" s="136">
        <v>1.3587706172853739E-4</v>
      </c>
      <c r="V41" s="136">
        <v>2.1797608011938383E-4</v>
      </c>
      <c r="W41" s="136">
        <v>2.2596392444101127E-4</v>
      </c>
      <c r="X41" s="136">
        <v>2.2872522919065844E-4</v>
      </c>
      <c r="Y41" s="136">
        <v>3.1744641723405653E-4</v>
      </c>
      <c r="Z41" s="136">
        <v>9.6789268814858744E-5</v>
      </c>
      <c r="AA41" s="136">
        <v>4.2124329959876574E-4</v>
      </c>
      <c r="AB41" s="136">
        <v>6.7239547612323662E-5</v>
      </c>
      <c r="AC41" s="136">
        <v>6.5526433834871332E-4</v>
      </c>
      <c r="AD41" s="136">
        <v>2.7010357336088785E-4</v>
      </c>
      <c r="AE41" s="136">
        <v>7.7741188477673754E-4</v>
      </c>
      <c r="AF41" s="136">
        <v>7.3089867187651981E-4</v>
      </c>
      <c r="AG41" s="136">
        <v>5.7335565968264692E-3</v>
      </c>
      <c r="AH41" s="136">
        <v>4.3373936156902433E-4</v>
      </c>
      <c r="AI41" s="136">
        <v>1.0158688850653101E-2</v>
      </c>
      <c r="AJ41" s="136">
        <v>2.2585621501374054E-2</v>
      </c>
      <c r="AK41" s="136">
        <v>2.3771582440584192E-3</v>
      </c>
      <c r="AL41" s="136">
        <v>1.6482732872537468E-3</v>
      </c>
      <c r="AM41" s="136">
        <v>1.4241459656306818E-2</v>
      </c>
      <c r="AN41" s="136">
        <v>0</v>
      </c>
      <c r="AO41" s="136">
        <v>3.4181461955348161E-3</v>
      </c>
      <c r="AP41" s="148">
        <v>3.3120542722340899E-3</v>
      </c>
      <c r="AQ41" s="144">
        <v>0.51350118538490142</v>
      </c>
      <c r="AR41" s="145">
        <v>0.11509284654657072</v>
      </c>
      <c r="AS41" s="145">
        <v>0</v>
      </c>
      <c r="AT41" s="145">
        <v>0</v>
      </c>
      <c r="AU41" s="145">
        <v>1.3986876822349276E-3</v>
      </c>
      <c r="AV41" s="145">
        <v>0</v>
      </c>
      <c r="AW41" s="148">
        <v>6.9835640050383285E-2</v>
      </c>
      <c r="AX41" s="148">
        <v>4.066363578312162E-2</v>
      </c>
      <c r="AY41" s="148">
        <v>4.7149617821504739E-3</v>
      </c>
      <c r="AZ41" s="148">
        <v>4.7149617821504739E-3</v>
      </c>
      <c r="BA41" s="148">
        <v>4.5293494405525464E-2</v>
      </c>
      <c r="BB41" s="148">
        <v>3.852793847199236E-2</v>
      </c>
      <c r="BC41" s="148">
        <v>5.6701837870785331E-2</v>
      </c>
      <c r="BD41" s="148">
        <v>4.0067747808996454E-2</v>
      </c>
      <c r="BE41" s="145">
        <v>5.7718968606124644E-3</v>
      </c>
      <c r="BF41" s="145">
        <v>0</v>
      </c>
      <c r="BG41" s="145">
        <v>9.5575957586763294E-5</v>
      </c>
      <c r="BH41" s="148">
        <v>5.2076171879991721E-3</v>
      </c>
      <c r="BI41" s="148">
        <v>5.7503583425926277E-2</v>
      </c>
      <c r="BJ41" s="148">
        <v>4.4677062780623243E-2</v>
      </c>
      <c r="BK41" s="148">
        <v>6.593165808807025E-2</v>
      </c>
      <c r="BL41" s="147">
        <v>3.8195848909289544E-2</v>
      </c>
    </row>
    <row r="42" spans="1:64">
      <c r="A42" s="125">
        <v>38</v>
      </c>
      <c r="B42" s="3" t="s">
        <v>4</v>
      </c>
      <c r="C42" s="136">
        <v>3.6288710520650735E-4</v>
      </c>
      <c r="D42" s="136">
        <v>4.3071751234373358E-3</v>
      </c>
      <c r="E42" s="136">
        <v>1.0211495787757988E-3</v>
      </c>
      <c r="F42" s="136">
        <v>1.2174707046111702E-3</v>
      </c>
      <c r="G42" s="136">
        <v>8.0690273343625094E-4</v>
      </c>
      <c r="H42" s="136">
        <v>1.0820038711694057E-3</v>
      </c>
      <c r="I42" s="136">
        <v>6.3716264513520961E-4</v>
      </c>
      <c r="J42" s="136">
        <v>6.8146451642364615E-4</v>
      </c>
      <c r="K42" s="136">
        <v>7.2863992072397658E-5</v>
      </c>
      <c r="L42" s="136">
        <v>1.721941645745728E-4</v>
      </c>
      <c r="M42" s="136">
        <v>1.0835356051938424E-3</v>
      </c>
      <c r="N42" s="136">
        <v>1.4827796621756767E-4</v>
      </c>
      <c r="O42" s="136">
        <v>2.2424487540394111E-4</v>
      </c>
      <c r="P42" s="136">
        <v>5.3506940482395138E-4</v>
      </c>
      <c r="Q42" s="136">
        <v>5.9015715215711569E-4</v>
      </c>
      <c r="R42" s="136">
        <v>9.5795249216295761E-4</v>
      </c>
      <c r="S42" s="136">
        <v>1.2782467693780856E-3</v>
      </c>
      <c r="T42" s="136">
        <v>1.569066151393091E-3</v>
      </c>
      <c r="U42" s="136">
        <v>8.4984925881121569E-4</v>
      </c>
      <c r="V42" s="136">
        <v>7.8806736658546461E-4</v>
      </c>
      <c r="W42" s="136">
        <v>7.7999399103341666E-4</v>
      </c>
      <c r="X42" s="136">
        <v>1.1702221028359269E-3</v>
      </c>
      <c r="Y42" s="136">
        <v>7.3842780100853093E-4</v>
      </c>
      <c r="Z42" s="136">
        <v>5.4895406193501972E-5</v>
      </c>
      <c r="AA42" s="136">
        <v>1.0267805427719916E-3</v>
      </c>
      <c r="AB42" s="136">
        <v>2.8913005473299174E-3</v>
      </c>
      <c r="AC42" s="136">
        <v>2.0204553164725188E-3</v>
      </c>
      <c r="AD42" s="136">
        <v>3.3775568332417563E-3</v>
      </c>
      <c r="AE42" s="136">
        <v>3.4428240611541236E-4</v>
      </c>
      <c r="AF42" s="136">
        <v>2.5645372410937357E-3</v>
      </c>
      <c r="AG42" s="136">
        <v>2.0243807486831676E-3</v>
      </c>
      <c r="AH42" s="136">
        <v>2.7303336734665505E-3</v>
      </c>
      <c r="AI42" s="136">
        <v>3.5597235405307754E-3</v>
      </c>
      <c r="AJ42" s="136">
        <v>2.4040653923962465E-3</v>
      </c>
      <c r="AK42" s="136">
        <v>4.4335053091620518E-3</v>
      </c>
      <c r="AL42" s="136">
        <v>1.5478962146488755E-3</v>
      </c>
      <c r="AM42" s="136">
        <v>1.8734904106083145E-3</v>
      </c>
      <c r="AN42" s="136">
        <v>0</v>
      </c>
      <c r="AO42" s="136">
        <v>1.2113615176779779E-4</v>
      </c>
      <c r="AP42" s="148">
        <v>1.3891616674471352E-3</v>
      </c>
      <c r="AQ42" s="144">
        <v>0</v>
      </c>
      <c r="AR42" s="145">
        <v>0</v>
      </c>
      <c r="AS42" s="145">
        <v>0</v>
      </c>
      <c r="AT42" s="145">
        <v>0</v>
      </c>
      <c r="AU42" s="145">
        <v>0</v>
      </c>
      <c r="AV42" s="145">
        <v>0</v>
      </c>
      <c r="AW42" s="148">
        <v>0</v>
      </c>
      <c r="AX42" s="148">
        <v>1.3702681910327977E-3</v>
      </c>
      <c r="AY42" s="148">
        <v>0</v>
      </c>
      <c r="AZ42" s="148">
        <v>0</v>
      </c>
      <c r="BA42" s="148">
        <v>0</v>
      </c>
      <c r="BB42" s="148">
        <v>0</v>
      </c>
      <c r="BC42" s="148">
        <v>0</v>
      </c>
      <c r="BD42" s="148">
        <v>9.8794512862703768E-4</v>
      </c>
      <c r="BE42" s="145">
        <v>0</v>
      </c>
      <c r="BF42" s="145">
        <v>0</v>
      </c>
      <c r="BG42" s="145">
        <v>0</v>
      </c>
      <c r="BH42" s="148">
        <v>0</v>
      </c>
      <c r="BI42" s="148">
        <v>0</v>
      </c>
      <c r="BJ42" s="148">
        <v>0</v>
      </c>
      <c r="BK42" s="148">
        <v>0</v>
      </c>
      <c r="BL42" s="147">
        <v>1.3891616674471352E-3</v>
      </c>
    </row>
    <row r="43" spans="1:64">
      <c r="A43" s="125">
        <v>39</v>
      </c>
      <c r="B43" s="3" t="s">
        <v>5</v>
      </c>
      <c r="C43" s="136">
        <v>5.455607835901221E-3</v>
      </c>
      <c r="D43" s="136">
        <v>8.4042441432923627E-4</v>
      </c>
      <c r="E43" s="136">
        <v>9.170708717082655E-3</v>
      </c>
      <c r="F43" s="136">
        <v>5.6308020088266623E-3</v>
      </c>
      <c r="G43" s="136">
        <v>4.0969835562214806E-3</v>
      </c>
      <c r="H43" s="136">
        <v>2.7771432693348081E-3</v>
      </c>
      <c r="I43" s="136">
        <v>2.9930581397527916E-3</v>
      </c>
      <c r="J43" s="136">
        <v>1.0344912375606381E-3</v>
      </c>
      <c r="K43" s="136">
        <v>3.869077979044316E-3</v>
      </c>
      <c r="L43" s="136">
        <v>2.2659186656517646E-3</v>
      </c>
      <c r="M43" s="136">
        <v>1.130940287921073E-2</v>
      </c>
      <c r="N43" s="136">
        <v>6.2692478426941691E-3</v>
      </c>
      <c r="O43" s="136">
        <v>4.7491861112334667E-3</v>
      </c>
      <c r="P43" s="136">
        <v>6.1247714004632131E-3</v>
      </c>
      <c r="Q43" s="136">
        <v>6.9518383091084976E-3</v>
      </c>
      <c r="R43" s="136">
        <v>6.2751393710766615E-3</v>
      </c>
      <c r="S43" s="136">
        <v>3.2972443167703265E-3</v>
      </c>
      <c r="T43" s="136">
        <v>1.1985921989808334E-3</v>
      </c>
      <c r="U43" s="136">
        <v>3.6060948685410015E-3</v>
      </c>
      <c r="V43" s="136">
        <v>2.1653887519551976E-3</v>
      </c>
      <c r="W43" s="136">
        <v>4.6573675537563992E-3</v>
      </c>
      <c r="X43" s="136">
        <v>1.7260776016829922E-3</v>
      </c>
      <c r="Y43" s="136">
        <v>1.4838339499821208E-2</v>
      </c>
      <c r="Z43" s="136">
        <v>3.082810442550874E-3</v>
      </c>
      <c r="AA43" s="136">
        <v>7.4823341091230771E-3</v>
      </c>
      <c r="AB43" s="136">
        <v>7.6473778817749451E-3</v>
      </c>
      <c r="AC43" s="136">
        <v>4.266392626328849E-3</v>
      </c>
      <c r="AD43" s="136">
        <v>9.9231509054359818E-3</v>
      </c>
      <c r="AE43" s="136">
        <v>3.4525061139315627E-3</v>
      </c>
      <c r="AF43" s="136">
        <v>4.3648268214800841E-3</v>
      </c>
      <c r="AG43" s="136">
        <v>4.9821529917777121E-3</v>
      </c>
      <c r="AH43" s="136">
        <v>3.2182904552317029E-4</v>
      </c>
      <c r="AI43" s="136">
        <v>6.2957382069635352E-3</v>
      </c>
      <c r="AJ43" s="136">
        <v>2.7461586722106984E-3</v>
      </c>
      <c r="AK43" s="136">
        <v>1.2553709576476653E-2</v>
      </c>
      <c r="AL43" s="136">
        <v>3.403282375693669E-3</v>
      </c>
      <c r="AM43" s="136">
        <v>4.3701446539874487E-3</v>
      </c>
      <c r="AN43" s="136">
        <v>4.9478641719657686E-4</v>
      </c>
      <c r="AO43" s="136">
        <v>0</v>
      </c>
      <c r="AP43" s="148">
        <v>4.8338722362794226E-3</v>
      </c>
      <c r="AQ43" s="144">
        <v>0</v>
      </c>
      <c r="AR43" s="145">
        <v>7.1346566917706757E-6</v>
      </c>
      <c r="AS43" s="145">
        <v>0</v>
      </c>
      <c r="AT43" s="145">
        <v>0</v>
      </c>
      <c r="AU43" s="145">
        <v>0</v>
      </c>
      <c r="AV43" s="145">
        <v>0</v>
      </c>
      <c r="AW43" s="148">
        <v>3.7983001340799946E-6</v>
      </c>
      <c r="AX43" s="148">
        <v>4.7701624898668733E-3</v>
      </c>
      <c r="AY43" s="148">
        <v>2.690194124881299E-2</v>
      </c>
      <c r="AZ43" s="148">
        <v>2.690194124881299E-2</v>
      </c>
      <c r="BA43" s="148">
        <v>0</v>
      </c>
      <c r="BB43" s="148">
        <v>4.4852925049986185E-3</v>
      </c>
      <c r="BC43" s="148">
        <v>1.8838168063897715E-3</v>
      </c>
      <c r="BD43" s="148">
        <v>4.6906799727107068E-3</v>
      </c>
      <c r="BE43" s="145">
        <v>1.7897363404777888E-2</v>
      </c>
      <c r="BF43" s="145">
        <v>2.2647976984758525E-3</v>
      </c>
      <c r="BG43" s="145">
        <v>1.7063119486813327E-2</v>
      </c>
      <c r="BH43" s="148">
        <v>1.7690972799043123E-2</v>
      </c>
      <c r="BI43" s="148">
        <v>0</v>
      </c>
      <c r="BJ43" s="148">
        <v>4.3390273507912429E-3</v>
      </c>
      <c r="BK43" s="148">
        <v>-7.2171932018081665E-7</v>
      </c>
      <c r="BL43" s="147">
        <v>4.8334903816547869E-3</v>
      </c>
    </row>
    <row r="44" spans="1:64">
      <c r="A44" s="132">
        <v>40</v>
      </c>
      <c r="B44" s="4" t="s">
        <v>6</v>
      </c>
      <c r="C44" s="141">
        <v>0.57087677214995236</v>
      </c>
      <c r="D44" s="141">
        <v>0.34646496480722766</v>
      </c>
      <c r="E44" s="141">
        <v>0.50077568093003166</v>
      </c>
      <c r="F44" s="141">
        <v>0.44285496880231318</v>
      </c>
      <c r="G44" s="141">
        <v>0.65782591534951429</v>
      </c>
      <c r="H44" s="141">
        <v>0.60100506137366405</v>
      </c>
      <c r="I44" s="141">
        <v>0.63288990739724416</v>
      </c>
      <c r="J44" s="141">
        <v>0.63283054834475549</v>
      </c>
      <c r="K44" s="141">
        <v>0.73446175369056121</v>
      </c>
      <c r="L44" s="141">
        <v>0.55822021676897216</v>
      </c>
      <c r="M44" s="141">
        <v>0.49847984231705533</v>
      </c>
      <c r="N44" s="141">
        <v>0.78218474880280553</v>
      </c>
      <c r="O44" s="141">
        <v>0.78533758864680225</v>
      </c>
      <c r="P44" s="141">
        <v>0.5325081648198805</v>
      </c>
      <c r="Q44" s="141">
        <v>0.55942563107268672</v>
      </c>
      <c r="R44" s="141">
        <v>0.55487691411570528</v>
      </c>
      <c r="S44" s="141">
        <v>0.62329661196854524</v>
      </c>
      <c r="T44" s="141">
        <v>0.65852834670550586</v>
      </c>
      <c r="U44" s="141">
        <v>0.65150415907333492</v>
      </c>
      <c r="V44" s="141">
        <v>0.69292679596720297</v>
      </c>
      <c r="W44" s="141">
        <v>0.69754142881173942</v>
      </c>
      <c r="X44" s="141">
        <v>0.58487434740170796</v>
      </c>
      <c r="Y44" s="141">
        <v>0.52416241580372325</v>
      </c>
      <c r="Z44" s="141">
        <v>0.59577767649414826</v>
      </c>
      <c r="AA44" s="141">
        <v>0.5492328106406057</v>
      </c>
      <c r="AB44" s="141">
        <v>0.35015666814593671</v>
      </c>
      <c r="AC44" s="141">
        <v>0.30591893649026347</v>
      </c>
      <c r="AD44" s="141">
        <v>0.37023206188316887</v>
      </c>
      <c r="AE44" s="141">
        <v>0.18521254383976543</v>
      </c>
      <c r="AF44" s="141">
        <v>0.35559748882114106</v>
      </c>
      <c r="AG44" s="141">
        <v>0.49448736169154928</v>
      </c>
      <c r="AH44" s="141">
        <v>0.28231566772228445</v>
      </c>
      <c r="AI44" s="141">
        <v>0.29027663373767487</v>
      </c>
      <c r="AJ44" s="141">
        <v>0.41057782281320765</v>
      </c>
      <c r="AK44" s="141">
        <v>0.37818904719079849</v>
      </c>
      <c r="AL44" s="141">
        <v>0.36916870524477019</v>
      </c>
      <c r="AM44" s="141">
        <v>0.45130524497336727</v>
      </c>
      <c r="AN44" s="141">
        <v>1</v>
      </c>
      <c r="AO44" s="141">
        <v>0.35062069110807981</v>
      </c>
      <c r="AP44" s="150">
        <v>0.4709097928273191</v>
      </c>
      <c r="AQ44" s="149">
        <v>1</v>
      </c>
      <c r="AR44" s="141">
        <v>1</v>
      </c>
      <c r="AS44" s="141">
        <v>1</v>
      </c>
      <c r="AT44" s="141">
        <v>1</v>
      </c>
      <c r="AU44" s="141">
        <v>1</v>
      </c>
      <c r="AV44" s="141">
        <v>1</v>
      </c>
      <c r="AW44" s="150">
        <v>1</v>
      </c>
      <c r="AX44" s="150">
        <v>1</v>
      </c>
      <c r="AY44" s="150">
        <v>1</v>
      </c>
      <c r="AZ44" s="150">
        <v>1</v>
      </c>
      <c r="BA44" s="150">
        <v>1</v>
      </c>
      <c r="BB44" s="150">
        <v>1</v>
      </c>
      <c r="BC44" s="150">
        <v>1</v>
      </c>
      <c r="BD44" s="150">
        <v>1</v>
      </c>
      <c r="BE44" s="141">
        <v>1</v>
      </c>
      <c r="BF44" s="141">
        <v>1</v>
      </c>
      <c r="BG44" s="141">
        <v>1</v>
      </c>
      <c r="BH44" s="150">
        <v>1</v>
      </c>
      <c r="BI44" s="150">
        <v>1</v>
      </c>
      <c r="BJ44" s="150">
        <v>1</v>
      </c>
      <c r="BK44" s="150">
        <v>1</v>
      </c>
      <c r="BL44" s="151">
        <v>1</v>
      </c>
    </row>
    <row r="45" spans="1:64">
      <c r="A45" s="125">
        <v>41</v>
      </c>
      <c r="B45" s="5" t="s">
        <v>28</v>
      </c>
      <c r="C45" s="152">
        <v>1.9128455884614203E-3</v>
      </c>
      <c r="D45" s="152">
        <v>1.365689673285009E-2</v>
      </c>
      <c r="E45" s="152">
        <v>2.5410914517997762E-2</v>
      </c>
      <c r="F45" s="152">
        <v>1.3544361588799269E-2</v>
      </c>
      <c r="G45" s="152">
        <v>5.6587307822271275E-3</v>
      </c>
      <c r="H45" s="152">
        <v>8.2232294208874832E-3</v>
      </c>
      <c r="I45" s="152">
        <v>1.1123574750154606E-2</v>
      </c>
      <c r="J45" s="152">
        <v>8.7478030965653947E-3</v>
      </c>
      <c r="K45" s="152">
        <v>2.768831698751111E-3</v>
      </c>
      <c r="L45" s="152">
        <v>1.352311217471446E-2</v>
      </c>
      <c r="M45" s="152">
        <v>1.1548208423776478E-2</v>
      </c>
      <c r="N45" s="152">
        <v>4.5042319270638701E-3</v>
      </c>
      <c r="O45" s="152">
        <v>3.7040448169400986E-3</v>
      </c>
      <c r="P45" s="152">
        <v>9.5803637238363396E-3</v>
      </c>
      <c r="Q45" s="152">
        <v>9.8417831263727246E-3</v>
      </c>
      <c r="R45" s="152">
        <v>7.4786360077825379E-3</v>
      </c>
      <c r="S45" s="152">
        <v>9.4897401500472003E-3</v>
      </c>
      <c r="T45" s="152">
        <v>8.2848145632584275E-3</v>
      </c>
      <c r="U45" s="152">
        <v>1.0380184018716447E-2</v>
      </c>
      <c r="V45" s="152">
        <v>1.1703638763333069E-2</v>
      </c>
      <c r="W45" s="152">
        <v>6.1704889440873188E-3</v>
      </c>
      <c r="X45" s="152">
        <v>1.3103827956074118E-2</v>
      </c>
      <c r="Y45" s="152">
        <v>1.2216669950595121E-2</v>
      </c>
      <c r="Z45" s="152">
        <v>4.7368957081182364E-3</v>
      </c>
      <c r="AA45" s="152">
        <v>8.0404814810914414E-3</v>
      </c>
      <c r="AB45" s="152">
        <v>1.7056431910992771E-2</v>
      </c>
      <c r="AC45" s="152">
        <v>1.3638585845265373E-2</v>
      </c>
      <c r="AD45" s="152">
        <v>2.4279029612944102E-2</v>
      </c>
      <c r="AE45" s="152">
        <v>1.7222663293515418E-3</v>
      </c>
      <c r="AF45" s="152">
        <v>1.0365421545114235E-2</v>
      </c>
      <c r="AG45" s="152">
        <v>5.7926557567741241E-3</v>
      </c>
      <c r="AH45" s="152">
        <v>9.0883688341586426E-3</v>
      </c>
      <c r="AI45" s="152">
        <v>3.4853690018251714E-3</v>
      </c>
      <c r="AJ45" s="152">
        <v>8.1011843113555169E-3</v>
      </c>
      <c r="AK45" s="152">
        <v>3.4742272920906897E-2</v>
      </c>
      <c r="AL45" s="152">
        <v>8.4230443957345642E-3</v>
      </c>
      <c r="AM45" s="152">
        <v>1.4276783381586874E-2</v>
      </c>
      <c r="AN45" s="152">
        <v>0</v>
      </c>
      <c r="AO45" s="152">
        <v>1.9750459527358337E-3</v>
      </c>
      <c r="AP45" s="146">
        <v>8.7620871308245404E-3</v>
      </c>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row>
    <row r="46" spans="1:64">
      <c r="A46" s="125">
        <v>42</v>
      </c>
      <c r="B46" s="3" t="s">
        <v>69</v>
      </c>
      <c r="C46" s="145">
        <v>0.15155149614048036</v>
      </c>
      <c r="D46" s="145">
        <v>0.22817522849038765</v>
      </c>
      <c r="E46" s="145">
        <v>0.17153349174243465</v>
      </c>
      <c r="F46" s="145">
        <v>0.2579516055394917</v>
      </c>
      <c r="G46" s="145">
        <v>0.13770114594385849</v>
      </c>
      <c r="H46" s="145">
        <v>0.2721720626600464</v>
      </c>
      <c r="I46" s="145">
        <v>0.17335642824825784</v>
      </c>
      <c r="J46" s="145">
        <v>0.1171240792325445</v>
      </c>
      <c r="K46" s="145">
        <v>1.5279579137581789E-2</v>
      </c>
      <c r="L46" s="145">
        <v>0.24054742090319753</v>
      </c>
      <c r="M46" s="145">
        <v>0.21766947174074985</v>
      </c>
      <c r="N46" s="145">
        <v>6.2445810408374151E-2</v>
      </c>
      <c r="O46" s="145">
        <v>0.11671945764775135</v>
      </c>
      <c r="P46" s="145">
        <v>0.29005387701730417</v>
      </c>
      <c r="Q46" s="145">
        <v>0.21325815420745545</v>
      </c>
      <c r="R46" s="145">
        <v>0.24379890925547271</v>
      </c>
      <c r="S46" s="145">
        <v>0.24633125110096343</v>
      </c>
      <c r="T46" s="145">
        <v>0.2605848403511512</v>
      </c>
      <c r="U46" s="145">
        <v>0.20415569699579933</v>
      </c>
      <c r="V46" s="145">
        <v>0.16481626532719168</v>
      </c>
      <c r="W46" s="145">
        <v>0.18177207604774032</v>
      </c>
      <c r="X46" s="145">
        <v>0.28848634430593861</v>
      </c>
      <c r="Y46" s="145">
        <v>0.33838967095036887</v>
      </c>
      <c r="Z46" s="145">
        <v>7.0262508387801376E-2</v>
      </c>
      <c r="AA46" s="145">
        <v>0.11380414292785156</v>
      </c>
      <c r="AB46" s="145">
        <v>0.4529749017181946</v>
      </c>
      <c r="AC46" s="145">
        <v>0.43749758717185111</v>
      </c>
      <c r="AD46" s="145">
        <v>0.30282397072447498</v>
      </c>
      <c r="AE46" s="145">
        <v>5.8650173764370726E-2</v>
      </c>
      <c r="AF46" s="145">
        <v>0.40235165952905672</v>
      </c>
      <c r="AG46" s="145">
        <v>0.18003386475673192</v>
      </c>
      <c r="AH46" s="145">
        <v>0.33345520667958617</v>
      </c>
      <c r="AI46" s="145">
        <v>0.52314226927728547</v>
      </c>
      <c r="AJ46" s="145">
        <v>0.50896339569449323</v>
      </c>
      <c r="AK46" s="145">
        <v>0.53299358903562055</v>
      </c>
      <c r="AL46" s="145">
        <v>0.37257380440005849</v>
      </c>
      <c r="AM46" s="145">
        <v>0.32381925449611038</v>
      </c>
      <c r="AN46" s="145">
        <v>0</v>
      </c>
      <c r="AO46" s="145">
        <v>7.4261727822867345E-3</v>
      </c>
      <c r="AP46" s="148">
        <v>0.26745444124294698</v>
      </c>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row>
    <row r="47" spans="1:64">
      <c r="A47" s="125">
        <v>43</v>
      </c>
      <c r="B47" s="3" t="s">
        <v>29</v>
      </c>
      <c r="C47" s="145">
        <v>0.13784174431835655</v>
      </c>
      <c r="D47" s="145">
        <v>0.31599957978779286</v>
      </c>
      <c r="E47" s="145">
        <v>0.15181744987530194</v>
      </c>
      <c r="F47" s="145">
        <v>0.12022523208035307</v>
      </c>
      <c r="G47" s="145">
        <v>8.712183237435743E-2</v>
      </c>
      <c r="H47" s="145">
        <v>-1.4943675687373014E-2</v>
      </c>
      <c r="I47" s="145">
        <v>8.4373184554963315E-2</v>
      </c>
      <c r="J47" s="145">
        <v>8.257605296220448E-2</v>
      </c>
      <c r="K47" s="145">
        <v>9.4890776875883473E-2</v>
      </c>
      <c r="L47" s="145">
        <v>6.0659307975133595E-2</v>
      </c>
      <c r="M47" s="145">
        <v>0.11176099485677014</v>
      </c>
      <c r="N47" s="145">
        <v>8.4968817744207115E-2</v>
      </c>
      <c r="O47" s="145">
        <v>6.3621474650318144E-2</v>
      </c>
      <c r="P47" s="145">
        <v>5.0170081139343174E-2</v>
      </c>
      <c r="Q47" s="145">
        <v>0.10991144600670467</v>
      </c>
      <c r="R47" s="145">
        <v>7.7112973429480938E-2</v>
      </c>
      <c r="S47" s="145">
        <v>4.2322163353613641E-3</v>
      </c>
      <c r="T47" s="145">
        <v>-4.9214922109667554E-2</v>
      </c>
      <c r="U47" s="145">
        <v>-2.2806758936799048E-2</v>
      </c>
      <c r="V47" s="145">
        <v>-3.5831914093471015E-2</v>
      </c>
      <c r="W47" s="145">
        <v>9.8520271056280924E-3</v>
      </c>
      <c r="X47" s="145">
        <v>-1.0263379761008731E-2</v>
      </c>
      <c r="Y47" s="145">
        <v>3.3771555341492072E-2</v>
      </c>
      <c r="Z47" s="145">
        <v>0.10068973188650231</v>
      </c>
      <c r="AA47" s="145">
        <v>0.11905388754910118</v>
      </c>
      <c r="AB47" s="145">
        <v>5.7274646656177298E-2</v>
      </c>
      <c r="AC47" s="145">
        <v>8.8944105405315846E-2</v>
      </c>
      <c r="AD47" s="145">
        <v>0.22207562395187613</v>
      </c>
      <c r="AE47" s="145">
        <v>0.34745982802396136</v>
      </c>
      <c r="AF47" s="145">
        <v>2.2376059872551281E-2</v>
      </c>
      <c r="AG47" s="145">
        <v>0.13642994169820968</v>
      </c>
      <c r="AH47" s="145">
        <v>0</v>
      </c>
      <c r="AI47" s="145">
        <v>1.5983321347536598E-2</v>
      </c>
      <c r="AJ47" s="145">
        <v>1.4806407335726255E-2</v>
      </c>
      <c r="AK47" s="145">
        <v>-7.8414666855997853E-3</v>
      </c>
      <c r="AL47" s="145">
        <v>7.3574577439776023E-2</v>
      </c>
      <c r="AM47" s="145">
        <v>2.8935462887427953E-2</v>
      </c>
      <c r="AN47" s="145">
        <v>0</v>
      </c>
      <c r="AO47" s="145">
        <v>0.57490164271155375</v>
      </c>
      <c r="AP47" s="148">
        <v>8.7303473744248794E-2</v>
      </c>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row>
    <row r="48" spans="1:64">
      <c r="A48" s="125">
        <v>44</v>
      </c>
      <c r="B48" s="3" t="s">
        <v>30</v>
      </c>
      <c r="C48" s="145">
        <v>0.17296183534766429</v>
      </c>
      <c r="D48" s="145">
        <v>7.2381552684105468E-2</v>
      </c>
      <c r="E48" s="145">
        <v>0.12652436030870137</v>
      </c>
      <c r="F48" s="145">
        <v>0.11307259169076245</v>
      </c>
      <c r="G48" s="145">
        <v>6.4934136860168731E-2</v>
      </c>
      <c r="H48" s="145">
        <v>0.12759230094134336</v>
      </c>
      <c r="I48" s="145">
        <v>6.2602568461519931E-2</v>
      </c>
      <c r="J48" s="145">
        <v>0.15674971869097926</v>
      </c>
      <c r="K48" s="145">
        <v>4.8505559522595124E-2</v>
      </c>
      <c r="L48" s="145">
        <v>0.10236551733584319</v>
      </c>
      <c r="M48" s="145">
        <v>0.12148786547050039</v>
      </c>
      <c r="N48" s="145">
        <v>5.0854723161341674E-2</v>
      </c>
      <c r="O48" s="145">
        <v>3.5418677195497482E-2</v>
      </c>
      <c r="P48" s="145">
        <v>8.2087665031132712E-2</v>
      </c>
      <c r="Q48" s="145">
        <v>0.10549363299526049</v>
      </c>
      <c r="R48" s="145">
        <v>0.11294369992083128</v>
      </c>
      <c r="S48" s="145">
        <v>0.13834424134021689</v>
      </c>
      <c r="T48" s="145">
        <v>0.1732946393871925</v>
      </c>
      <c r="U48" s="145">
        <v>0.17171731312580651</v>
      </c>
      <c r="V48" s="145">
        <v>0.21323090852909263</v>
      </c>
      <c r="W48" s="145">
        <v>0.10974147216333677</v>
      </c>
      <c r="X48" s="145">
        <v>0.10292369354010804</v>
      </c>
      <c r="Y48" s="145">
        <v>4.6854361421868045E-2</v>
      </c>
      <c r="Z48" s="145">
        <v>0.19481729580895243</v>
      </c>
      <c r="AA48" s="145">
        <v>0.2077835230683362</v>
      </c>
      <c r="AB48" s="145">
        <v>7.8522343701671576E-2</v>
      </c>
      <c r="AC48" s="145">
        <v>9.6935733873852389E-2</v>
      </c>
      <c r="AD48" s="145">
        <v>7.5285691326309523E-2</v>
      </c>
      <c r="AE48" s="145">
        <v>0.33563775681644992</v>
      </c>
      <c r="AF48" s="145">
        <v>0.16623803952410993</v>
      </c>
      <c r="AG48" s="145">
        <v>0.15307620508346584</v>
      </c>
      <c r="AH48" s="145">
        <v>0.37343221293266199</v>
      </c>
      <c r="AI48" s="145">
        <v>0.16240890116771478</v>
      </c>
      <c r="AJ48" s="145">
        <v>5.9503133853570443E-2</v>
      </c>
      <c r="AK48" s="145">
        <v>4.4508606680235402E-2</v>
      </c>
      <c r="AL48" s="145">
        <v>0.12089487295714489</v>
      </c>
      <c r="AM48" s="145">
        <v>0.12516995377257387</v>
      </c>
      <c r="AN48" s="145">
        <v>0</v>
      </c>
      <c r="AO48" s="145">
        <v>3.5155817958697842E-2</v>
      </c>
      <c r="AP48" s="148">
        <v>0.13848546018510022</v>
      </c>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row>
    <row r="49" spans="1:64">
      <c r="A49" s="125">
        <v>45</v>
      </c>
      <c r="B49" s="3" t="s">
        <v>31</v>
      </c>
      <c r="C49" s="145">
        <v>2.3230925362118276E-2</v>
      </c>
      <c r="D49" s="145">
        <v>3.7293833385859856E-2</v>
      </c>
      <c r="E49" s="145">
        <v>2.5410914517997762E-2</v>
      </c>
      <c r="F49" s="145">
        <v>5.2351240298280324E-2</v>
      </c>
      <c r="G49" s="145">
        <v>4.8956989481395805E-2</v>
      </c>
      <c r="H49" s="145">
        <v>5.951021291431732E-3</v>
      </c>
      <c r="I49" s="145">
        <v>3.5654336587860179E-2</v>
      </c>
      <c r="J49" s="145">
        <v>1.9747249260283145E-3</v>
      </c>
      <c r="K49" s="145">
        <v>0.10587138048119381</v>
      </c>
      <c r="L49" s="145">
        <v>2.468638159400921E-2</v>
      </c>
      <c r="M49" s="145">
        <v>3.9053617191147798E-2</v>
      </c>
      <c r="N49" s="145">
        <v>1.5043053731592862E-2</v>
      </c>
      <c r="O49" s="145">
        <v>-4.8012429573093818E-3</v>
      </c>
      <c r="P49" s="145">
        <v>3.5607558202290161E-2</v>
      </c>
      <c r="Q49" s="145">
        <v>2.0731551504900737E-3</v>
      </c>
      <c r="R49" s="145">
        <v>3.7910694603644404E-3</v>
      </c>
      <c r="S49" s="145">
        <v>-2.168954412209741E-2</v>
      </c>
      <c r="T49" s="145">
        <v>-5.1470454702295124E-2</v>
      </c>
      <c r="U49" s="145">
        <v>-1.4947300287482923E-2</v>
      </c>
      <c r="V49" s="145">
        <v>-4.6843299151809563E-2</v>
      </c>
      <c r="W49" s="145">
        <v>-5.0565704869355195E-3</v>
      </c>
      <c r="X49" s="145">
        <v>2.0877826152868241E-2</v>
      </c>
      <c r="Y49" s="145">
        <v>4.7642048149688754E-2</v>
      </c>
      <c r="Z49" s="145">
        <v>3.3922471795679296E-2</v>
      </c>
      <c r="AA49" s="145">
        <v>3.7985614541318699E-2</v>
      </c>
      <c r="AB49" s="145">
        <v>4.4019490503534556E-2</v>
      </c>
      <c r="AC49" s="145">
        <v>5.7781810640905235E-2</v>
      </c>
      <c r="AD49" s="145">
        <v>1.7157046295415895E-2</v>
      </c>
      <c r="AE49" s="145">
        <v>7.1532714517269932E-2</v>
      </c>
      <c r="AF49" s="145">
        <v>4.714546551019784E-2</v>
      </c>
      <c r="AG49" s="145">
        <v>3.0184661422788823E-2</v>
      </c>
      <c r="AH49" s="145">
        <v>1.7085438313087528E-3</v>
      </c>
      <c r="AI49" s="145">
        <v>9.6382070797138737E-3</v>
      </c>
      <c r="AJ49" s="145">
        <v>1.1057662191649484E-2</v>
      </c>
      <c r="AK49" s="145">
        <v>3.2691185055458261E-2</v>
      </c>
      <c r="AL49" s="145">
        <v>5.5403147934003666E-2</v>
      </c>
      <c r="AM49" s="145">
        <v>5.6495966430464249E-2</v>
      </c>
      <c r="AN49" s="145">
        <v>0</v>
      </c>
      <c r="AO49" s="145">
        <v>3.2880565021146162E-2</v>
      </c>
      <c r="AP49" s="148">
        <v>2.9753068615584785E-2</v>
      </c>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row>
    <row r="50" spans="1:64">
      <c r="A50" s="125">
        <v>46</v>
      </c>
      <c r="B50" s="3" t="s">
        <v>32</v>
      </c>
      <c r="C50" s="145">
        <v>-5.8375618907033244E-2</v>
      </c>
      <c r="D50" s="145">
        <v>-1.3972055888223553E-2</v>
      </c>
      <c r="E50" s="145">
        <v>-1.4728118924650943E-3</v>
      </c>
      <c r="F50" s="145">
        <v>0</v>
      </c>
      <c r="G50" s="145">
        <v>-2.1987507915218894E-3</v>
      </c>
      <c r="H50" s="145">
        <v>0</v>
      </c>
      <c r="I50" s="145">
        <v>0</v>
      </c>
      <c r="J50" s="145">
        <v>-2.9272530774211603E-6</v>
      </c>
      <c r="K50" s="145">
        <v>-1.7778814065665029E-3</v>
      </c>
      <c r="L50" s="145">
        <v>-1.9567518701655998E-6</v>
      </c>
      <c r="M50" s="145">
        <v>0</v>
      </c>
      <c r="N50" s="145">
        <v>-1.3857753852109128E-6</v>
      </c>
      <c r="O50" s="145">
        <v>0</v>
      </c>
      <c r="P50" s="145">
        <v>-7.7099337870886364E-6</v>
      </c>
      <c r="Q50" s="145">
        <v>-3.8025589700845079E-6</v>
      </c>
      <c r="R50" s="145">
        <v>-2.2021896371562245E-6</v>
      </c>
      <c r="S50" s="145">
        <v>-4.5167730366716799E-6</v>
      </c>
      <c r="T50" s="145">
        <v>-7.2641951453383841E-6</v>
      </c>
      <c r="U50" s="145">
        <v>-3.2939893752372703E-6</v>
      </c>
      <c r="V50" s="145">
        <v>-2.3953415397734484E-6</v>
      </c>
      <c r="W50" s="145">
        <v>-2.0922585596389933E-5</v>
      </c>
      <c r="X50" s="145">
        <v>-2.6595956882634704E-6</v>
      </c>
      <c r="Y50" s="145">
        <v>-3.0367216177361327E-3</v>
      </c>
      <c r="Z50" s="145">
        <v>-2.0658008120186269E-4</v>
      </c>
      <c r="AA50" s="145">
        <v>-3.5900460208304813E-2</v>
      </c>
      <c r="AB50" s="145">
        <v>-4.4826365074882447E-6</v>
      </c>
      <c r="AC50" s="145">
        <v>-7.1675942745338928E-4</v>
      </c>
      <c r="AD50" s="145">
        <v>-1.1853423794189492E-2</v>
      </c>
      <c r="AE50" s="145">
        <v>-2.1528329116894272E-4</v>
      </c>
      <c r="AF50" s="145">
        <v>-4.0741348021710189E-3</v>
      </c>
      <c r="AG50" s="145">
        <v>-4.6904095196551609E-6</v>
      </c>
      <c r="AH50" s="145">
        <v>0</v>
      </c>
      <c r="AI50" s="145">
        <v>-4.9347016117508051E-3</v>
      </c>
      <c r="AJ50" s="145">
        <v>-1.3009606200002532E-2</v>
      </c>
      <c r="AK50" s="145">
        <v>-1.5283234197419837E-2</v>
      </c>
      <c r="AL50" s="145">
        <v>-3.8152371487824399E-5</v>
      </c>
      <c r="AM50" s="145">
        <v>-2.6659415305703516E-6</v>
      </c>
      <c r="AN50" s="145">
        <v>0</v>
      </c>
      <c r="AO50" s="145">
        <v>-2.9599355345001025E-3</v>
      </c>
      <c r="AP50" s="148">
        <v>-2.6683237460244161E-3</v>
      </c>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row>
    <row r="51" spans="1:64">
      <c r="A51" s="132">
        <v>47</v>
      </c>
      <c r="B51" s="4" t="s">
        <v>33</v>
      </c>
      <c r="C51" s="141">
        <v>0.42912322785004769</v>
      </c>
      <c r="D51" s="141">
        <v>0.65353503519277234</v>
      </c>
      <c r="E51" s="141">
        <v>0.49922431906996839</v>
      </c>
      <c r="F51" s="141">
        <v>0.55714503119768677</v>
      </c>
      <c r="G51" s="141">
        <v>0.34217408465048571</v>
      </c>
      <c r="H51" s="141">
        <v>0.39899493862633595</v>
      </c>
      <c r="I51" s="141">
        <v>0.36711009260275584</v>
      </c>
      <c r="J51" s="141">
        <v>0.36716945165524451</v>
      </c>
      <c r="K51" s="141">
        <v>0.26553824630943879</v>
      </c>
      <c r="L51" s="141">
        <v>0.44177978323102784</v>
      </c>
      <c r="M51" s="141">
        <v>0.50152015768294467</v>
      </c>
      <c r="N51" s="141">
        <v>0.21781525119719444</v>
      </c>
      <c r="O51" s="141">
        <v>0.21466241135319769</v>
      </c>
      <c r="P51" s="141">
        <v>0.4674918351801195</v>
      </c>
      <c r="Q51" s="141">
        <v>0.44057436892731333</v>
      </c>
      <c r="R51" s="141">
        <v>0.44512308588429478</v>
      </c>
      <c r="S51" s="141">
        <v>0.37670338803145481</v>
      </c>
      <c r="T51" s="141">
        <v>0.34147165329449408</v>
      </c>
      <c r="U51" s="141">
        <v>0.34849584092666508</v>
      </c>
      <c r="V51" s="141">
        <v>0.30707320403279703</v>
      </c>
      <c r="W51" s="141">
        <v>0.30245857118826058</v>
      </c>
      <c r="X51" s="141">
        <v>0.41512565259829198</v>
      </c>
      <c r="Y51" s="141">
        <v>0.47583758419627675</v>
      </c>
      <c r="Z51" s="141">
        <v>0.4042223235058518</v>
      </c>
      <c r="AA51" s="141">
        <v>0.45076718935939425</v>
      </c>
      <c r="AB51" s="141">
        <v>0.64984333185406329</v>
      </c>
      <c r="AC51" s="141">
        <v>0.69408106350973653</v>
      </c>
      <c r="AD51" s="141">
        <v>0.62976793811683118</v>
      </c>
      <c r="AE51" s="141">
        <v>0.81478745616023451</v>
      </c>
      <c r="AF51" s="141">
        <v>0.64440251117885894</v>
      </c>
      <c r="AG51" s="141">
        <v>0.50551263830845072</v>
      </c>
      <c r="AH51" s="141">
        <v>0.71768433227771555</v>
      </c>
      <c r="AI51" s="141">
        <v>0.70972336626232513</v>
      </c>
      <c r="AJ51" s="141">
        <v>0.58942217718679235</v>
      </c>
      <c r="AK51" s="141">
        <v>0.62181095280920151</v>
      </c>
      <c r="AL51" s="141">
        <v>0.63083129475522981</v>
      </c>
      <c r="AM51" s="141">
        <v>0.54869475502663279</v>
      </c>
      <c r="AN51" s="141">
        <v>0</v>
      </c>
      <c r="AO51" s="141">
        <v>0.64937930889192019</v>
      </c>
      <c r="AP51" s="150">
        <v>0.52909020717268085</v>
      </c>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row>
    <row r="52" spans="1:64">
      <c r="A52" s="132">
        <v>48</v>
      </c>
      <c r="B52" s="13" t="s">
        <v>34</v>
      </c>
      <c r="C52" s="153">
        <v>1</v>
      </c>
      <c r="D52" s="153">
        <v>1</v>
      </c>
      <c r="E52" s="153">
        <v>1</v>
      </c>
      <c r="F52" s="153">
        <v>1</v>
      </c>
      <c r="G52" s="153">
        <v>1</v>
      </c>
      <c r="H52" s="153">
        <v>1</v>
      </c>
      <c r="I52" s="153">
        <v>1</v>
      </c>
      <c r="J52" s="153">
        <v>1</v>
      </c>
      <c r="K52" s="153">
        <v>1</v>
      </c>
      <c r="L52" s="153">
        <v>1</v>
      </c>
      <c r="M52" s="153">
        <v>1</v>
      </c>
      <c r="N52" s="153">
        <v>1</v>
      </c>
      <c r="O52" s="153">
        <v>1</v>
      </c>
      <c r="P52" s="153">
        <v>1</v>
      </c>
      <c r="Q52" s="153">
        <v>1</v>
      </c>
      <c r="R52" s="153">
        <v>1</v>
      </c>
      <c r="S52" s="153">
        <v>1</v>
      </c>
      <c r="T52" s="153">
        <v>1</v>
      </c>
      <c r="U52" s="153">
        <v>1</v>
      </c>
      <c r="V52" s="153">
        <v>1</v>
      </c>
      <c r="W52" s="153">
        <v>1</v>
      </c>
      <c r="X52" s="153">
        <v>1</v>
      </c>
      <c r="Y52" s="153">
        <v>1</v>
      </c>
      <c r="Z52" s="153">
        <v>1</v>
      </c>
      <c r="AA52" s="153">
        <v>1</v>
      </c>
      <c r="AB52" s="153">
        <v>1</v>
      </c>
      <c r="AC52" s="153">
        <v>1</v>
      </c>
      <c r="AD52" s="153">
        <v>1</v>
      </c>
      <c r="AE52" s="153">
        <v>1</v>
      </c>
      <c r="AF52" s="153">
        <v>1</v>
      </c>
      <c r="AG52" s="153">
        <v>1</v>
      </c>
      <c r="AH52" s="153">
        <v>1</v>
      </c>
      <c r="AI52" s="153">
        <v>1</v>
      </c>
      <c r="AJ52" s="153">
        <v>1</v>
      </c>
      <c r="AK52" s="153">
        <v>1</v>
      </c>
      <c r="AL52" s="153">
        <v>1</v>
      </c>
      <c r="AM52" s="153">
        <v>1</v>
      </c>
      <c r="AN52" s="153">
        <v>1</v>
      </c>
      <c r="AO52" s="153">
        <v>1</v>
      </c>
      <c r="AP52" s="170">
        <v>1</v>
      </c>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row>
    <row r="53" spans="1:64">
      <c r="A53" s="73" t="s">
        <v>188</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6EF0-861C-4400-BA7C-A77548E22E7D}">
  <dimension ref="A1:AQ46"/>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73" customWidth="1"/>
    <col min="2" max="2" width="21.58203125" style="73" customWidth="1"/>
    <col min="3" max="109" width="10.58203125" style="73" customWidth="1"/>
    <col min="110" max="111" width="10.6640625" style="73" customWidth="1"/>
    <col min="112" max="16384" width="8.6640625" style="73"/>
  </cols>
  <sheetData>
    <row r="1" spans="1:43">
      <c r="A1" s="73" t="s">
        <v>0</v>
      </c>
    </row>
    <row r="2" spans="1:43" ht="14">
      <c r="A2" s="73" t="s">
        <v>102</v>
      </c>
    </row>
    <row r="3" spans="1:43">
      <c r="A3" s="123"/>
      <c r="B3" s="124"/>
      <c r="C3" s="123">
        <v>1</v>
      </c>
      <c r="D3" s="124">
        <v>2</v>
      </c>
      <c r="E3" s="124">
        <v>3</v>
      </c>
      <c r="F3" s="124">
        <v>4</v>
      </c>
      <c r="G3" s="124">
        <v>5</v>
      </c>
      <c r="H3" s="124">
        <v>6</v>
      </c>
      <c r="I3" s="124">
        <v>7</v>
      </c>
      <c r="J3" s="124">
        <v>8</v>
      </c>
      <c r="K3" s="124">
        <v>9</v>
      </c>
      <c r="L3" s="124">
        <v>10</v>
      </c>
      <c r="M3" s="124">
        <v>11</v>
      </c>
      <c r="N3" s="124">
        <v>12</v>
      </c>
      <c r="O3" s="124">
        <v>13</v>
      </c>
      <c r="P3" s="124">
        <v>14</v>
      </c>
      <c r="Q3" s="124">
        <v>15</v>
      </c>
      <c r="R3" s="124">
        <v>16</v>
      </c>
      <c r="S3" s="124">
        <v>17</v>
      </c>
      <c r="T3" s="124">
        <v>18</v>
      </c>
      <c r="U3" s="124">
        <v>19</v>
      </c>
      <c r="V3" s="124">
        <v>20</v>
      </c>
      <c r="W3" s="124">
        <v>21</v>
      </c>
      <c r="X3" s="124">
        <v>22</v>
      </c>
      <c r="Y3" s="124">
        <v>23</v>
      </c>
      <c r="Z3" s="124">
        <v>24</v>
      </c>
      <c r="AA3" s="124">
        <v>25</v>
      </c>
      <c r="AB3" s="124">
        <v>26</v>
      </c>
      <c r="AC3" s="124">
        <v>27</v>
      </c>
      <c r="AD3" s="124">
        <v>28</v>
      </c>
      <c r="AE3" s="124">
        <v>29</v>
      </c>
      <c r="AF3" s="124">
        <v>30</v>
      </c>
      <c r="AG3" s="124">
        <v>31</v>
      </c>
      <c r="AH3" s="124">
        <v>32</v>
      </c>
      <c r="AI3" s="124">
        <v>33</v>
      </c>
      <c r="AJ3" s="124">
        <v>34</v>
      </c>
      <c r="AK3" s="124">
        <v>35</v>
      </c>
      <c r="AL3" s="124">
        <v>36</v>
      </c>
      <c r="AM3" s="124">
        <v>37</v>
      </c>
      <c r="AN3" s="124">
        <v>38</v>
      </c>
      <c r="AO3" s="5">
        <v>39</v>
      </c>
      <c r="AP3" s="123"/>
      <c r="AQ3" s="135"/>
    </row>
    <row r="4" spans="1:43" ht="48" customHeight="1">
      <c r="A4" s="127"/>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37</v>
      </c>
      <c r="AQ4" s="2" t="s">
        <v>38</v>
      </c>
    </row>
    <row r="5" spans="1:43">
      <c r="A5" s="125">
        <v>1</v>
      </c>
      <c r="B5" s="3" t="s">
        <v>73</v>
      </c>
      <c r="C5" s="136">
        <v>1.027476081318728</v>
      </c>
      <c r="D5" s="136">
        <v>1.8006845653944936E-4</v>
      </c>
      <c r="E5" s="136">
        <v>1.0315406988460631E-3</v>
      </c>
      <c r="F5" s="136">
        <v>9.5710100876881704E-6</v>
      </c>
      <c r="G5" s="136">
        <v>2.7094998615681855E-2</v>
      </c>
      <c r="H5" s="136">
        <v>2.0181733905256507E-3</v>
      </c>
      <c r="I5" s="136">
        <v>2.8185399299679876E-4</v>
      </c>
      <c r="J5" s="136">
        <v>3.0593882297995752E-4</v>
      </c>
      <c r="K5" s="136">
        <v>4.5819891419889472E-6</v>
      </c>
      <c r="L5" s="136">
        <v>9.8155002074567328E-4</v>
      </c>
      <c r="M5" s="136">
        <v>2.5921722875266581E-5</v>
      </c>
      <c r="N5" s="136">
        <v>9.7428050325008164E-6</v>
      </c>
      <c r="O5" s="136">
        <v>1.2315963407826339E-5</v>
      </c>
      <c r="P5" s="136">
        <v>8.8807018527374979E-6</v>
      </c>
      <c r="Q5" s="136">
        <v>6.5832632872460746E-6</v>
      </c>
      <c r="R5" s="136">
        <v>1.1616564066278066E-5</v>
      </c>
      <c r="S5" s="136">
        <v>1.7347118082391089E-5</v>
      </c>
      <c r="T5" s="136">
        <v>1.1466647256297706E-5</v>
      </c>
      <c r="U5" s="136">
        <v>1.3238415621720175E-5</v>
      </c>
      <c r="V5" s="136">
        <v>1.9332227977031889E-5</v>
      </c>
      <c r="W5" s="136">
        <v>1.3338484955700672E-5</v>
      </c>
      <c r="X5" s="136">
        <v>7.7876219427728914E-4</v>
      </c>
      <c r="Y5" s="136">
        <v>1.7516758276085208E-4</v>
      </c>
      <c r="Z5" s="136">
        <v>1.2082404701949914E-5</v>
      </c>
      <c r="AA5" s="136">
        <v>2.9457627278403363E-5</v>
      </c>
      <c r="AB5" s="136">
        <v>1.3372521638656273E-5</v>
      </c>
      <c r="AC5" s="136">
        <v>3.7672498689607676E-5</v>
      </c>
      <c r="AD5" s="136">
        <v>1.1875510562622596E-5</v>
      </c>
      <c r="AE5" s="136">
        <v>6.264021796474753E-6</v>
      </c>
      <c r="AF5" s="136">
        <v>1.4550392784860719E-5</v>
      </c>
      <c r="AG5" s="136">
        <v>2.4427544573927522E-5</v>
      </c>
      <c r="AH5" s="136">
        <v>1.6264820074933795E-5</v>
      </c>
      <c r="AI5" s="136">
        <v>2.7769220585078559E-4</v>
      </c>
      <c r="AJ5" s="136">
        <v>3.7739860571192732E-4</v>
      </c>
      <c r="AK5" s="136">
        <v>4.4683844384285084E-4</v>
      </c>
      <c r="AL5" s="136">
        <v>1.2934446531812985E-5</v>
      </c>
      <c r="AM5" s="136">
        <v>2.879994634862455E-3</v>
      </c>
      <c r="AN5" s="136">
        <v>9.4490449610566685E-5</v>
      </c>
      <c r="AO5" s="136">
        <v>4.1408172336252942E-5</v>
      </c>
      <c r="AP5" s="137">
        <v>1.0647847963085741</v>
      </c>
      <c r="AQ5" s="138">
        <v>0.82241144915683251</v>
      </c>
    </row>
    <row r="6" spans="1:43">
      <c r="A6" s="125">
        <v>2</v>
      </c>
      <c r="B6" s="3" t="s">
        <v>74</v>
      </c>
      <c r="C6" s="136">
        <v>3.0714066594067149E-4</v>
      </c>
      <c r="D6" s="136">
        <v>1.0802849915324393</v>
      </c>
      <c r="E6" s="136">
        <v>1.8625669934065406E-4</v>
      </c>
      <c r="F6" s="136">
        <v>9.1031461729867844E-6</v>
      </c>
      <c r="G6" s="136">
        <v>2.847684674313584E-4</v>
      </c>
      <c r="H6" s="136">
        <v>3.1811466342120272E-5</v>
      </c>
      <c r="I6" s="136">
        <v>8.7738493113177028E-3</v>
      </c>
      <c r="J6" s="136">
        <v>1.8956719910488329E-4</v>
      </c>
      <c r="K6" s="136">
        <v>3.701069742745454E-6</v>
      </c>
      <c r="L6" s="136">
        <v>2.6743126543213643E-5</v>
      </c>
      <c r="M6" s="136">
        <v>5.3904036108471679E-5</v>
      </c>
      <c r="N6" s="136">
        <v>8.0009093253313192E-6</v>
      </c>
      <c r="O6" s="136">
        <v>9.2773667180796728E-6</v>
      </c>
      <c r="P6" s="136">
        <v>2.0585182625420402E-5</v>
      </c>
      <c r="Q6" s="136">
        <v>6.0122806762046599E-6</v>
      </c>
      <c r="R6" s="136">
        <v>7.6979247415771254E-6</v>
      </c>
      <c r="S6" s="136">
        <v>1.761705535964311E-5</v>
      </c>
      <c r="T6" s="136">
        <v>1.6621816724710928E-5</v>
      </c>
      <c r="U6" s="136">
        <v>2.0357567902355725E-5</v>
      </c>
      <c r="V6" s="136">
        <v>2.0983546469282022E-5</v>
      </c>
      <c r="W6" s="136">
        <v>1.2072615016547357E-5</v>
      </c>
      <c r="X6" s="136">
        <v>3.1877565337458695E-4</v>
      </c>
      <c r="Y6" s="136">
        <v>1.284368358504619E-4</v>
      </c>
      <c r="Z6" s="136">
        <v>1.936620568250759E-5</v>
      </c>
      <c r="AA6" s="136">
        <v>2.5281285261175017E-5</v>
      </c>
      <c r="AB6" s="136">
        <v>2.1438842486815565E-5</v>
      </c>
      <c r="AC6" s="136">
        <v>2.6845057026959914E-5</v>
      </c>
      <c r="AD6" s="136">
        <v>2.3027445154802266E-5</v>
      </c>
      <c r="AE6" s="136">
        <v>5.9219194082679708E-6</v>
      </c>
      <c r="AF6" s="136">
        <v>2.7831210678325647E-5</v>
      </c>
      <c r="AG6" s="136">
        <v>3.7937445565080436E-5</v>
      </c>
      <c r="AH6" s="136">
        <v>1.305466189792098E-5</v>
      </c>
      <c r="AI6" s="136">
        <v>5.4326182541052547E-5</v>
      </c>
      <c r="AJ6" s="136">
        <v>5.3753313524294402E-5</v>
      </c>
      <c r="AK6" s="136">
        <v>6.3357456012495068E-5</v>
      </c>
      <c r="AL6" s="136">
        <v>1.5920542743156631E-5</v>
      </c>
      <c r="AM6" s="136">
        <v>5.1938504338518664E-4</v>
      </c>
      <c r="AN6" s="136">
        <v>1.1490969445374912E-3</v>
      </c>
      <c r="AO6" s="136">
        <v>9.7347323295932263E-6</v>
      </c>
      <c r="AP6" s="139">
        <v>1.0928045537635034</v>
      </c>
      <c r="AQ6" s="140">
        <v>0.84405316437799272</v>
      </c>
    </row>
    <row r="7" spans="1:43">
      <c r="A7" s="125">
        <v>3</v>
      </c>
      <c r="B7" s="3" t="s">
        <v>75</v>
      </c>
      <c r="C7" s="136">
        <v>5.3989227775172836E-5</v>
      </c>
      <c r="D7" s="136">
        <v>3.247410398464893E-6</v>
      </c>
      <c r="E7" s="136">
        <v>1.0068598763083012</v>
      </c>
      <c r="F7" s="136">
        <v>8.2321587738858114E-7</v>
      </c>
      <c r="G7" s="136">
        <v>1.4536124143814343E-3</v>
      </c>
      <c r="H7" s="136">
        <v>3.4768287047897175E-6</v>
      </c>
      <c r="I7" s="136">
        <v>2.5696223151694308E-6</v>
      </c>
      <c r="J7" s="136">
        <v>1.1586817656777095E-5</v>
      </c>
      <c r="K7" s="136">
        <v>9.753519063271788E-7</v>
      </c>
      <c r="L7" s="136">
        <v>1.2162059082613484E-6</v>
      </c>
      <c r="M7" s="136">
        <v>1.7519740040287564E-6</v>
      </c>
      <c r="N7" s="136">
        <v>1.8145697221034274E-6</v>
      </c>
      <c r="O7" s="136">
        <v>3.1912398432988233E-6</v>
      </c>
      <c r="P7" s="136">
        <v>1.0358427730308216E-6</v>
      </c>
      <c r="Q7" s="136">
        <v>4.8424228627322322E-7</v>
      </c>
      <c r="R7" s="136">
        <v>6.835419572352932E-7</v>
      </c>
      <c r="S7" s="136">
        <v>1.2873008083922211E-6</v>
      </c>
      <c r="T7" s="136">
        <v>7.8878082958776547E-7</v>
      </c>
      <c r="U7" s="136">
        <v>6.8027939753193244E-7</v>
      </c>
      <c r="V7" s="136">
        <v>1.0145938071077344E-6</v>
      </c>
      <c r="W7" s="136">
        <v>6.332330917731252E-7</v>
      </c>
      <c r="X7" s="136">
        <v>2.7588843602080834E-4</v>
      </c>
      <c r="Y7" s="136">
        <v>8.1889006567900625E-7</v>
      </c>
      <c r="Z7" s="136">
        <v>1.4336597586246365E-6</v>
      </c>
      <c r="AA7" s="136">
        <v>1.1439312553229935E-6</v>
      </c>
      <c r="AB7" s="136">
        <v>1.046363877306375E-6</v>
      </c>
      <c r="AC7" s="136">
        <v>1.2036795088821384E-6</v>
      </c>
      <c r="AD7" s="136">
        <v>2.1788190373589206E-6</v>
      </c>
      <c r="AE7" s="136">
        <v>4.4959971162335967E-7</v>
      </c>
      <c r="AF7" s="136">
        <v>1.2588250561566748E-6</v>
      </c>
      <c r="AG7" s="136">
        <v>4.2843319087409056E-6</v>
      </c>
      <c r="AH7" s="136">
        <v>2.0705660932562464E-6</v>
      </c>
      <c r="AI7" s="136">
        <v>1.8091065581873987E-5</v>
      </c>
      <c r="AJ7" s="136">
        <v>4.7427775147043773E-5</v>
      </c>
      <c r="AK7" s="136">
        <v>6.1587395072134712E-6</v>
      </c>
      <c r="AL7" s="136">
        <v>1.4423117888172961E-6</v>
      </c>
      <c r="AM7" s="136">
        <v>5.1851163942135878E-4</v>
      </c>
      <c r="AN7" s="136">
        <v>1.4812040691065809E-5</v>
      </c>
      <c r="AO7" s="136">
        <v>3.1007811365152385E-6</v>
      </c>
      <c r="AP7" s="139">
        <v>1.0093060604573132</v>
      </c>
      <c r="AQ7" s="140">
        <v>0.77956114954041855</v>
      </c>
    </row>
    <row r="8" spans="1:43">
      <c r="A8" s="125">
        <v>4</v>
      </c>
      <c r="B8" s="3" t="s">
        <v>76</v>
      </c>
      <c r="C8" s="136">
        <v>6.2426792506363975E-5</v>
      </c>
      <c r="D8" s="136">
        <v>4.0321924663178751E-5</v>
      </c>
      <c r="E8" s="136">
        <v>7.2730398041826472E-5</v>
      </c>
      <c r="F8" s="136">
        <v>1.0001686332671216</v>
      </c>
      <c r="G8" s="136">
        <v>6.1801806303383083E-5</v>
      </c>
      <c r="H8" s="136">
        <v>9.4989682863295445E-5</v>
      </c>
      <c r="I8" s="136">
        <v>1.596936079048352E-4</v>
      </c>
      <c r="J8" s="136">
        <v>1.4607497090549998E-4</v>
      </c>
      <c r="K8" s="136">
        <v>5.0635926601941827E-3</v>
      </c>
      <c r="L8" s="136">
        <v>9.2530114696071661E-5</v>
      </c>
      <c r="M8" s="136">
        <v>6.5035636315849562E-4</v>
      </c>
      <c r="N8" s="136">
        <v>1.1262827704622523E-3</v>
      </c>
      <c r="O8" s="136">
        <v>1.141715636484247E-3</v>
      </c>
      <c r="P8" s="136">
        <v>2.1316350707195898E-4</v>
      </c>
      <c r="Q8" s="136">
        <v>1.4393184081469017E-4</v>
      </c>
      <c r="R8" s="136">
        <v>1.0621262937021604E-4</v>
      </c>
      <c r="S8" s="136">
        <v>6.2823957587776263E-5</v>
      </c>
      <c r="T8" s="136">
        <v>9.9107485363911577E-5</v>
      </c>
      <c r="U8" s="136">
        <v>8.6857016312243831E-5</v>
      </c>
      <c r="V8" s="136">
        <v>3.6721276016708353E-5</v>
      </c>
      <c r="W8" s="136">
        <v>1.1578452470796924E-4</v>
      </c>
      <c r="X8" s="136">
        <v>8.5214413860890519E-5</v>
      </c>
      <c r="Y8" s="136">
        <v>8.695383192859854E-5</v>
      </c>
      <c r="Z8" s="136">
        <v>2.6862695261057278E-3</v>
      </c>
      <c r="AA8" s="136">
        <v>1.9222236296091461E-4</v>
      </c>
      <c r="AB8" s="136">
        <v>2.1128209552818478E-4</v>
      </c>
      <c r="AC8" s="136">
        <v>8.578751914293537E-5</v>
      </c>
      <c r="AD8" s="136">
        <v>2.5581097162431276E-5</v>
      </c>
      <c r="AE8" s="136">
        <v>1.7257914906618437E-5</v>
      </c>
      <c r="AF8" s="136">
        <v>7.982745935542782E-5</v>
      </c>
      <c r="AG8" s="136">
        <v>3.4318187130919815E-5</v>
      </c>
      <c r="AH8" s="136">
        <v>5.3130485409906505E-5</v>
      </c>
      <c r="AI8" s="136">
        <v>5.6014935107057701E-5</v>
      </c>
      <c r="AJ8" s="136">
        <v>4.8103147138063035E-5</v>
      </c>
      <c r="AK8" s="136">
        <v>2.6158147950441868E-5</v>
      </c>
      <c r="AL8" s="136">
        <v>2.5042996829028493E-5</v>
      </c>
      <c r="AM8" s="136">
        <v>1.0097910396910618E-4</v>
      </c>
      <c r="AN8" s="136">
        <v>3.640288763018483E-5</v>
      </c>
      <c r="AO8" s="136">
        <v>3.6664207499847457E-5</v>
      </c>
      <c r="AP8" s="139">
        <v>1.0136329625521667</v>
      </c>
      <c r="AQ8" s="140">
        <v>0.78290313360567276</v>
      </c>
    </row>
    <row r="9" spans="1:43">
      <c r="A9" s="125">
        <v>5</v>
      </c>
      <c r="B9" s="3" t="s">
        <v>77</v>
      </c>
      <c r="C9" s="136">
        <v>3.8899266701939474E-2</v>
      </c>
      <c r="D9" s="136">
        <v>2.1029405655540409E-3</v>
      </c>
      <c r="E9" s="136">
        <v>3.9815232578087195E-2</v>
      </c>
      <c r="F9" s="136">
        <v>2.3375859565377022E-5</v>
      </c>
      <c r="G9" s="136">
        <v>1.0641334486088769</v>
      </c>
      <c r="H9" s="136">
        <v>1.1040839623786538E-3</v>
      </c>
      <c r="I9" s="136">
        <v>5.1314299280795571E-4</v>
      </c>
      <c r="J9" s="136">
        <v>3.0320528732223967E-3</v>
      </c>
      <c r="K9" s="136">
        <v>1.4548992349225793E-5</v>
      </c>
      <c r="L9" s="136">
        <v>1.6114733286204456E-4</v>
      </c>
      <c r="M9" s="136">
        <v>1.3040369549877746E-4</v>
      </c>
      <c r="N9" s="136">
        <v>2.7217655463799584E-5</v>
      </c>
      <c r="O9" s="136">
        <v>2.2935236936028855E-5</v>
      </c>
      <c r="P9" s="136">
        <v>2.4854460680246608E-5</v>
      </c>
      <c r="Q9" s="136">
        <v>1.8888256762554109E-5</v>
      </c>
      <c r="R9" s="136">
        <v>2.1964906880264913E-5</v>
      </c>
      <c r="S9" s="136">
        <v>2.8307362413673363E-5</v>
      </c>
      <c r="T9" s="136">
        <v>2.8157101304472974E-5</v>
      </c>
      <c r="U9" s="136">
        <v>2.4585849546573232E-5</v>
      </c>
      <c r="V9" s="136">
        <v>3.1918733899507106E-5</v>
      </c>
      <c r="W9" s="136">
        <v>2.5488790755233171E-5</v>
      </c>
      <c r="X9" s="136">
        <v>9.7997217196680599E-4</v>
      </c>
      <c r="Y9" s="136">
        <v>4.9403093951989649E-5</v>
      </c>
      <c r="Z9" s="136">
        <v>2.1026382304195217E-5</v>
      </c>
      <c r="AA9" s="136">
        <v>4.3827720645547494E-5</v>
      </c>
      <c r="AB9" s="136">
        <v>3.1028990902267264E-5</v>
      </c>
      <c r="AC9" s="136">
        <v>6.9513183283485201E-5</v>
      </c>
      <c r="AD9" s="136">
        <v>3.354835753018023E-5</v>
      </c>
      <c r="AE9" s="136">
        <v>2.1120169471901533E-5</v>
      </c>
      <c r="AF9" s="136">
        <v>5.4835609596634936E-5</v>
      </c>
      <c r="AG9" s="136">
        <v>1.4570159351123702E-4</v>
      </c>
      <c r="AH9" s="136">
        <v>2.1676989504396577E-4</v>
      </c>
      <c r="AI9" s="136">
        <v>1.6619572663331657E-3</v>
      </c>
      <c r="AJ9" s="136">
        <v>2.3797428619024281E-3</v>
      </c>
      <c r="AK9" s="136">
        <v>5.6921740873413259E-4</v>
      </c>
      <c r="AL9" s="136">
        <v>4.9900916642812056E-5</v>
      </c>
      <c r="AM9" s="136">
        <v>3.0286111919121367E-2</v>
      </c>
      <c r="AN9" s="136">
        <v>1.3348248587518016E-4</v>
      </c>
      <c r="AO9" s="136">
        <v>1.1771172279710887E-3</v>
      </c>
      <c r="AP9" s="139">
        <v>1.1881082397725731</v>
      </c>
      <c r="AQ9" s="140">
        <v>0.91766319599417723</v>
      </c>
    </row>
    <row r="10" spans="1:43">
      <c r="A10" s="125">
        <v>6</v>
      </c>
      <c r="B10" s="3" t="s">
        <v>78</v>
      </c>
      <c r="C10" s="136">
        <v>2.4623067356435463E-4</v>
      </c>
      <c r="D10" s="136">
        <v>8.6064697618215089E-5</v>
      </c>
      <c r="E10" s="136">
        <v>1.5975751625428511E-3</v>
      </c>
      <c r="F10" s="136">
        <v>2.6812294257842902E-4</v>
      </c>
      <c r="G10" s="136">
        <v>1.3652231022384027E-4</v>
      </c>
      <c r="H10" s="136">
        <v>1.0172682419276702</v>
      </c>
      <c r="I10" s="136">
        <v>3.1068851266080085E-4</v>
      </c>
      <c r="J10" s="136">
        <v>1.6380791018376169E-4</v>
      </c>
      <c r="K10" s="136">
        <v>3.7678296667149079E-5</v>
      </c>
      <c r="L10" s="136">
        <v>3.2766345775451334E-4</v>
      </c>
      <c r="M10" s="136">
        <v>3.4548705196091008E-4</v>
      </c>
      <c r="N10" s="136">
        <v>8.3817706684330941E-5</v>
      </c>
      <c r="O10" s="136">
        <v>8.8270791197117039E-5</v>
      </c>
      <c r="P10" s="136">
        <v>1.4187493913698728E-4</v>
      </c>
      <c r="Q10" s="136">
        <v>1.0324524335616037E-4</v>
      </c>
      <c r="R10" s="136">
        <v>1.1257457650985945E-4</v>
      </c>
      <c r="S10" s="136">
        <v>1.523582940817309E-4</v>
      </c>
      <c r="T10" s="136">
        <v>3.2246563518846316E-4</v>
      </c>
      <c r="U10" s="136">
        <v>1.5735094728239849E-4</v>
      </c>
      <c r="V10" s="136">
        <v>1.3824644796552464E-4</v>
      </c>
      <c r="W10" s="136">
        <v>1.5892709570603859E-4</v>
      </c>
      <c r="X10" s="136">
        <v>1.254502535693681E-3</v>
      </c>
      <c r="Y10" s="136">
        <v>3.7426635780903289E-4</v>
      </c>
      <c r="Z10" s="136">
        <v>6.3995216936282279E-5</v>
      </c>
      <c r="AA10" s="136">
        <v>1.639179327513551E-4</v>
      </c>
      <c r="AB10" s="136">
        <v>2.77545671854628E-4</v>
      </c>
      <c r="AC10" s="136">
        <v>4.0499710495186066E-4</v>
      </c>
      <c r="AD10" s="136">
        <v>1.7556383077177258E-4</v>
      </c>
      <c r="AE10" s="136">
        <v>2.7269184923979429E-5</v>
      </c>
      <c r="AF10" s="136">
        <v>2.3850420787852571E-4</v>
      </c>
      <c r="AG10" s="136">
        <v>1.2078428236770065E-4</v>
      </c>
      <c r="AH10" s="136">
        <v>4.0593581605859538E-4</v>
      </c>
      <c r="AI10" s="136">
        <v>8.9878781920589199E-5</v>
      </c>
      <c r="AJ10" s="136">
        <v>3.2722041278986303E-4</v>
      </c>
      <c r="AK10" s="136">
        <v>1.7427378591851983E-3</v>
      </c>
      <c r="AL10" s="136">
        <v>2.1412840214278048E-4</v>
      </c>
      <c r="AM10" s="136">
        <v>3.8472661606533823E-4</v>
      </c>
      <c r="AN10" s="136">
        <v>1.8326392021850778E-3</v>
      </c>
      <c r="AO10" s="136">
        <v>9.1269861322814744E-5</v>
      </c>
      <c r="AP10" s="139">
        <v>1.0304370978981423</v>
      </c>
      <c r="AQ10" s="140">
        <v>0.79588220069004756</v>
      </c>
    </row>
    <row r="11" spans="1:43">
      <c r="A11" s="125">
        <v>7</v>
      </c>
      <c r="B11" s="3" t="s">
        <v>79</v>
      </c>
      <c r="C11" s="136">
        <v>9.587911227146792E-3</v>
      </c>
      <c r="D11" s="136">
        <v>4.3715051358278146E-3</v>
      </c>
      <c r="E11" s="136">
        <v>2.0693899890522997E-3</v>
      </c>
      <c r="F11" s="136">
        <v>1.0383200521866243E-3</v>
      </c>
      <c r="G11" s="136">
        <v>6.4155590683496449E-3</v>
      </c>
      <c r="H11" s="136">
        <v>2.6107223259860821E-3</v>
      </c>
      <c r="I11" s="136">
        <v>1.1018506254503626</v>
      </c>
      <c r="J11" s="136">
        <v>6.7331133879495238E-3</v>
      </c>
      <c r="K11" s="136">
        <v>3.6220743208532918E-4</v>
      </c>
      <c r="L11" s="136">
        <v>2.6547868120319219E-3</v>
      </c>
      <c r="M11" s="136">
        <v>6.5281226661334582E-3</v>
      </c>
      <c r="N11" s="136">
        <v>8.2011593604700624E-4</v>
      </c>
      <c r="O11" s="136">
        <v>8.979902100967566E-4</v>
      </c>
      <c r="P11" s="136">
        <v>2.4585570570511456E-3</v>
      </c>
      <c r="Q11" s="136">
        <v>6.9540813340084799E-4</v>
      </c>
      <c r="R11" s="136">
        <v>8.8246978226921456E-4</v>
      </c>
      <c r="S11" s="136">
        <v>2.049382324694361E-3</v>
      </c>
      <c r="T11" s="136">
        <v>1.9538511981887722E-3</v>
      </c>
      <c r="U11" s="136">
        <v>2.4509691820505863E-3</v>
      </c>
      <c r="V11" s="136">
        <v>2.4933311820217667E-3</v>
      </c>
      <c r="W11" s="136">
        <v>1.3596726114913965E-3</v>
      </c>
      <c r="X11" s="136">
        <v>1.9244195023310991E-2</v>
      </c>
      <c r="Y11" s="136">
        <v>1.4715365090278742E-2</v>
      </c>
      <c r="Z11" s="136">
        <v>2.2697750557076255E-3</v>
      </c>
      <c r="AA11" s="136">
        <v>2.9610348171958852E-3</v>
      </c>
      <c r="AB11" s="136">
        <v>2.541423706580637E-3</v>
      </c>
      <c r="AC11" s="136">
        <v>3.2574878722537283E-3</v>
      </c>
      <c r="AD11" s="136">
        <v>2.7078803589596317E-3</v>
      </c>
      <c r="AE11" s="136">
        <v>6.7687658666230758E-4</v>
      </c>
      <c r="AF11" s="136">
        <v>3.3946618405249923E-3</v>
      </c>
      <c r="AG11" s="136">
        <v>4.3239595348232062E-3</v>
      </c>
      <c r="AH11" s="136">
        <v>1.3657002293993139E-3</v>
      </c>
      <c r="AI11" s="136">
        <v>3.7972058370488743E-3</v>
      </c>
      <c r="AJ11" s="136">
        <v>2.9058642375342923E-3</v>
      </c>
      <c r="AK11" s="136">
        <v>7.4670185506473287E-3</v>
      </c>
      <c r="AL11" s="136">
        <v>1.8401597922733874E-3</v>
      </c>
      <c r="AM11" s="136">
        <v>2.658894107842349E-3</v>
      </c>
      <c r="AN11" s="136">
        <v>0.14317284247218584</v>
      </c>
      <c r="AO11" s="136">
        <v>9.6776446851880467E-4</v>
      </c>
      <c r="AP11" s="139">
        <v>1.380552120746172</v>
      </c>
      <c r="AQ11" s="140">
        <v>1.0663017298852984</v>
      </c>
    </row>
    <row r="12" spans="1:43">
      <c r="A12" s="125">
        <v>8</v>
      </c>
      <c r="B12" s="3" t="s">
        <v>80</v>
      </c>
      <c r="C12" s="136">
        <v>1.1592229443354189E-2</v>
      </c>
      <c r="D12" s="136">
        <v>4.1491137490270801E-4</v>
      </c>
      <c r="E12" s="136">
        <v>4.2292952951869097E-3</v>
      </c>
      <c r="F12" s="136">
        <v>1.4931715557307303E-3</v>
      </c>
      <c r="G12" s="136">
        <v>3.4880073930277857E-3</v>
      </c>
      <c r="H12" s="136">
        <v>3.2147651161412064E-2</v>
      </c>
      <c r="I12" s="136">
        <v>8.6161964967786803E-3</v>
      </c>
      <c r="J12" s="136">
        <v>1.07753377578149</v>
      </c>
      <c r="K12" s="136">
        <v>1.6336663572164166E-3</v>
      </c>
      <c r="L12" s="136">
        <v>3.845968003560768E-2</v>
      </c>
      <c r="M12" s="136">
        <v>6.6266465066889867E-3</v>
      </c>
      <c r="N12" s="136">
        <v>2.1187812390909676E-3</v>
      </c>
      <c r="O12" s="136">
        <v>1.4201716747298421E-3</v>
      </c>
      <c r="P12" s="136">
        <v>2.4387255950729511E-3</v>
      </c>
      <c r="Q12" s="136">
        <v>8.9959469625587086E-4</v>
      </c>
      <c r="R12" s="136">
        <v>1.4570400397020239E-3</v>
      </c>
      <c r="S12" s="136">
        <v>3.8723050325230974E-3</v>
      </c>
      <c r="T12" s="136">
        <v>3.9491563504278479E-3</v>
      </c>
      <c r="U12" s="136">
        <v>2.8856666432358316E-3</v>
      </c>
      <c r="V12" s="136">
        <v>3.2421923140787991E-3</v>
      </c>
      <c r="W12" s="136">
        <v>3.3881896421207574E-3</v>
      </c>
      <c r="X12" s="136">
        <v>1.031112596543556E-2</v>
      </c>
      <c r="Y12" s="136">
        <v>1.8190489980792087E-3</v>
      </c>
      <c r="Z12" s="136">
        <v>7.4307050902057165E-4</v>
      </c>
      <c r="AA12" s="136">
        <v>3.0289006267391295E-3</v>
      </c>
      <c r="AB12" s="136">
        <v>4.0168147876127897E-3</v>
      </c>
      <c r="AC12" s="136">
        <v>2.8465042293378994E-4</v>
      </c>
      <c r="AD12" s="136">
        <v>3.2094445552406778E-4</v>
      </c>
      <c r="AE12" s="136">
        <v>1.0008249066562169E-4</v>
      </c>
      <c r="AF12" s="136">
        <v>4.8678631827090259E-4</v>
      </c>
      <c r="AG12" s="136">
        <v>5.8077518354696176E-4</v>
      </c>
      <c r="AH12" s="136">
        <v>5.6790450370539948E-4</v>
      </c>
      <c r="AI12" s="136">
        <v>2.4399908115612036E-3</v>
      </c>
      <c r="AJ12" s="136">
        <v>3.7422235682342E-2</v>
      </c>
      <c r="AK12" s="136">
        <v>9.9700827036769131E-4</v>
      </c>
      <c r="AL12" s="136">
        <v>1.267363720536069E-3</v>
      </c>
      <c r="AM12" s="136">
        <v>2.5636215054450902E-3</v>
      </c>
      <c r="AN12" s="136">
        <v>4.3692382427072962E-3</v>
      </c>
      <c r="AO12" s="136">
        <v>1.123301054709486E-3</v>
      </c>
      <c r="AP12" s="139">
        <v>1.2843499181778368</v>
      </c>
      <c r="AQ12" s="140">
        <v>0.99199770798285247</v>
      </c>
    </row>
    <row r="13" spans="1:43">
      <c r="A13" s="125">
        <v>9</v>
      </c>
      <c r="B13" s="3" t="s">
        <v>81</v>
      </c>
      <c r="C13" s="136">
        <v>4.6488418836766925E-3</v>
      </c>
      <c r="D13" s="136">
        <v>4.2189024256982996E-3</v>
      </c>
      <c r="E13" s="136">
        <v>8.1888888741857794E-3</v>
      </c>
      <c r="F13" s="136">
        <v>1.9550597612131539E-2</v>
      </c>
      <c r="G13" s="136">
        <v>1.5701241168212636E-3</v>
      </c>
      <c r="H13" s="136">
        <v>2.0199361788690116E-3</v>
      </c>
      <c r="I13" s="136">
        <v>1.8309668367592312E-3</v>
      </c>
      <c r="J13" s="136">
        <v>2.1780590217241524E-3</v>
      </c>
      <c r="K13" s="136">
        <v>1.0188071457243686</v>
      </c>
      <c r="L13" s="136">
        <v>8.4068876351372222E-4</v>
      </c>
      <c r="M13" s="136">
        <v>5.344260783660966E-3</v>
      </c>
      <c r="N13" s="136">
        <v>9.8148646402036327E-3</v>
      </c>
      <c r="O13" s="136">
        <v>1.2215759451340007E-3</v>
      </c>
      <c r="P13" s="136">
        <v>2.6440655845477164E-3</v>
      </c>
      <c r="Q13" s="136">
        <v>1.686124440739446E-3</v>
      </c>
      <c r="R13" s="136">
        <v>1.311162564814684E-3</v>
      </c>
      <c r="S13" s="136">
        <v>1.0749206889995278E-3</v>
      </c>
      <c r="T13" s="136">
        <v>8.6044582821149498E-4</v>
      </c>
      <c r="U13" s="136">
        <v>1.0041328301908655E-3</v>
      </c>
      <c r="V13" s="136">
        <v>4.6887204246529068E-4</v>
      </c>
      <c r="W13" s="136">
        <v>1.6655153231906715E-3</v>
      </c>
      <c r="X13" s="136">
        <v>2.5673977076638363E-3</v>
      </c>
      <c r="Y13" s="136">
        <v>3.8535710846321434E-3</v>
      </c>
      <c r="Z13" s="136">
        <v>8.2107198975382503E-3</v>
      </c>
      <c r="AA13" s="136">
        <v>4.0220088598791311E-3</v>
      </c>
      <c r="AB13" s="136">
        <v>4.3223359091193354E-3</v>
      </c>
      <c r="AC13" s="136">
        <v>2.4216585523662167E-3</v>
      </c>
      <c r="AD13" s="136">
        <v>8.9754322040169374E-4</v>
      </c>
      <c r="AE13" s="136">
        <v>3.5026648818365334E-4</v>
      </c>
      <c r="AF13" s="136">
        <v>6.6641145881563496E-3</v>
      </c>
      <c r="AG13" s="136">
        <v>9.7450116129875041E-4</v>
      </c>
      <c r="AH13" s="136">
        <v>2.698594235328831E-3</v>
      </c>
      <c r="AI13" s="136">
        <v>1.6035608425346364E-3</v>
      </c>
      <c r="AJ13" s="136">
        <v>1.0220938969873216E-3</v>
      </c>
      <c r="AK13" s="136">
        <v>1.527611928534772E-3</v>
      </c>
      <c r="AL13" s="136">
        <v>9.4468380205961207E-4</v>
      </c>
      <c r="AM13" s="136">
        <v>2.2604121748342402E-3</v>
      </c>
      <c r="AN13" s="136">
        <v>7.8506862477679094E-4</v>
      </c>
      <c r="AO13" s="136">
        <v>2.7801718890334637E-3</v>
      </c>
      <c r="AP13" s="139">
        <v>1.1388564069732352</v>
      </c>
      <c r="AQ13" s="140">
        <v>0.8796223906346734</v>
      </c>
    </row>
    <row r="14" spans="1:43">
      <c r="A14" s="125">
        <v>10</v>
      </c>
      <c r="B14" s="3" t="s">
        <v>82</v>
      </c>
      <c r="C14" s="136">
        <v>2.6868254348600762E-3</v>
      </c>
      <c r="D14" s="136">
        <v>1.6424018886261862E-3</v>
      </c>
      <c r="E14" s="136">
        <v>4.4525001145278133E-3</v>
      </c>
      <c r="F14" s="136">
        <v>2.3344714476240952E-3</v>
      </c>
      <c r="G14" s="136">
        <v>6.5785911577996821E-3</v>
      </c>
      <c r="H14" s="136">
        <v>2.7959973315065823E-3</v>
      </c>
      <c r="I14" s="136">
        <v>5.8974406772530153E-3</v>
      </c>
      <c r="J14" s="136">
        <v>8.4060127623429536E-3</v>
      </c>
      <c r="K14" s="136">
        <v>2.2531607437321953E-4</v>
      </c>
      <c r="L14" s="136">
        <v>1.0504306550034801</v>
      </c>
      <c r="M14" s="136">
        <v>3.1458534533873013E-3</v>
      </c>
      <c r="N14" s="136">
        <v>7.2297778054902567E-4</v>
      </c>
      <c r="O14" s="136">
        <v>1.0585632135007696E-3</v>
      </c>
      <c r="P14" s="136">
        <v>2.4165257332936702E-3</v>
      </c>
      <c r="Q14" s="136">
        <v>2.3947340513519456E-3</v>
      </c>
      <c r="R14" s="136">
        <v>7.4992253653045357E-3</v>
      </c>
      <c r="S14" s="136">
        <v>1.0945668398751968E-2</v>
      </c>
      <c r="T14" s="136">
        <v>4.9357950839892788E-3</v>
      </c>
      <c r="U14" s="136">
        <v>8.2263881734151757E-3</v>
      </c>
      <c r="V14" s="136">
        <v>1.3097491306812533E-2</v>
      </c>
      <c r="W14" s="136">
        <v>9.0330001767302895E-3</v>
      </c>
      <c r="X14" s="136">
        <v>1.6231910580190401E-2</v>
      </c>
      <c r="Y14" s="136">
        <v>4.1895405754136987E-3</v>
      </c>
      <c r="Z14" s="136">
        <v>5.126608126806429E-4</v>
      </c>
      <c r="AA14" s="136">
        <v>1.1586347121091528E-2</v>
      </c>
      <c r="AB14" s="136">
        <v>5.7351565311529479E-3</v>
      </c>
      <c r="AC14" s="136">
        <v>1.9356598913270317E-3</v>
      </c>
      <c r="AD14" s="136">
        <v>1.2320480706269578E-3</v>
      </c>
      <c r="AE14" s="136">
        <v>3.9404641513694658E-4</v>
      </c>
      <c r="AF14" s="136">
        <v>1.1493153854792843E-3</v>
      </c>
      <c r="AG14" s="136">
        <v>1.4266832988885036E-3</v>
      </c>
      <c r="AH14" s="136">
        <v>1.0610917637897265E-3</v>
      </c>
      <c r="AI14" s="136">
        <v>1.6580933243210696E-3</v>
      </c>
      <c r="AJ14" s="136">
        <v>1.2371608754958002E-3</v>
      </c>
      <c r="AK14" s="136">
        <v>2.467637275171795E-3</v>
      </c>
      <c r="AL14" s="136">
        <v>2.4908147019620623E-3</v>
      </c>
      <c r="AM14" s="136">
        <v>1.4319589505786452E-3</v>
      </c>
      <c r="AN14" s="136">
        <v>1.3565187409795839E-2</v>
      </c>
      <c r="AO14" s="136">
        <v>9.9628406612756507E-4</v>
      </c>
      <c r="AP14" s="139">
        <v>1.2182280316787102</v>
      </c>
      <c r="AQ14" s="140">
        <v>0.940926921956179</v>
      </c>
    </row>
    <row r="15" spans="1:43">
      <c r="A15" s="125">
        <v>11</v>
      </c>
      <c r="B15" s="3" t="s">
        <v>83</v>
      </c>
      <c r="C15" s="136">
        <v>1.4295772995768486E-3</v>
      </c>
      <c r="D15" s="136">
        <v>1.8932251549648118E-4</v>
      </c>
      <c r="E15" s="136">
        <v>2.2212422651013934E-4</v>
      </c>
      <c r="F15" s="136">
        <v>4.1010391248623158E-4</v>
      </c>
      <c r="G15" s="136">
        <v>1.2837545641291204E-3</v>
      </c>
      <c r="H15" s="136">
        <v>4.332604550854565E-4</v>
      </c>
      <c r="I15" s="136">
        <v>9.0932035981415712E-4</v>
      </c>
      <c r="J15" s="136">
        <v>3.9101214005326261E-3</v>
      </c>
      <c r="K15" s="136">
        <v>2.2153618929446634E-3</v>
      </c>
      <c r="L15" s="136">
        <v>1.5562013507915806E-3</v>
      </c>
      <c r="M15" s="136">
        <v>1.0399625579319725</v>
      </c>
      <c r="N15" s="136">
        <v>3.2960322985300301E-3</v>
      </c>
      <c r="O15" s="136">
        <v>2.9237179354391781E-3</v>
      </c>
      <c r="P15" s="136">
        <v>3.649247825549473E-3</v>
      </c>
      <c r="Q15" s="136">
        <v>2.1919079511647727E-3</v>
      </c>
      <c r="R15" s="136">
        <v>2.2718391221685464E-3</v>
      </c>
      <c r="S15" s="136">
        <v>2.8295645740929326E-3</v>
      </c>
      <c r="T15" s="136">
        <v>1.2657617339236493E-2</v>
      </c>
      <c r="U15" s="136">
        <v>4.3785946970066212E-3</v>
      </c>
      <c r="V15" s="136">
        <v>1.7363142178520679E-3</v>
      </c>
      <c r="W15" s="136">
        <v>3.6025338156099847E-3</v>
      </c>
      <c r="X15" s="136">
        <v>3.6683055243089315E-3</v>
      </c>
      <c r="Y15" s="136">
        <v>2.4785738243431409E-2</v>
      </c>
      <c r="Z15" s="136">
        <v>8.3340530570852854E-4</v>
      </c>
      <c r="AA15" s="136">
        <v>3.9012114635579654E-3</v>
      </c>
      <c r="AB15" s="136">
        <v>4.8659977870197432E-4</v>
      </c>
      <c r="AC15" s="136">
        <v>3.2614531640887595E-4</v>
      </c>
      <c r="AD15" s="136">
        <v>2.3225454061188169E-4</v>
      </c>
      <c r="AE15" s="136">
        <v>4.1873875457793018E-4</v>
      </c>
      <c r="AF15" s="136">
        <v>3.7045595792108805E-4</v>
      </c>
      <c r="AG15" s="136">
        <v>3.1086290347412995E-4</v>
      </c>
      <c r="AH15" s="136">
        <v>4.2966901842105194E-4</v>
      </c>
      <c r="AI15" s="136">
        <v>1.1211925972564611E-3</v>
      </c>
      <c r="AJ15" s="136">
        <v>6.0070367901764621E-4</v>
      </c>
      <c r="AK15" s="136">
        <v>3.8608313865655115E-4</v>
      </c>
      <c r="AL15" s="136">
        <v>4.9686721320686277E-4</v>
      </c>
      <c r="AM15" s="136">
        <v>7.134838005963132E-4</v>
      </c>
      <c r="AN15" s="136">
        <v>2.7121298024493407E-3</v>
      </c>
      <c r="AO15" s="136">
        <v>1.6611322763039607E-3</v>
      </c>
      <c r="AP15" s="139">
        <v>1.1355140550006011</v>
      </c>
      <c r="AQ15" s="140">
        <v>0.87704084689087103</v>
      </c>
    </row>
    <row r="16" spans="1:43">
      <c r="A16" s="125">
        <v>12</v>
      </c>
      <c r="B16" s="3" t="s">
        <v>84</v>
      </c>
      <c r="C16" s="136">
        <v>5.9599495666906078E-4</v>
      </c>
      <c r="D16" s="136">
        <v>2.4709673972919699E-4</v>
      </c>
      <c r="E16" s="136">
        <v>1.4149945171044417E-3</v>
      </c>
      <c r="F16" s="136">
        <v>3.9965743981753704E-3</v>
      </c>
      <c r="G16" s="136">
        <v>1.1260632581458097E-3</v>
      </c>
      <c r="H16" s="136">
        <v>5.4505974417856564E-4</v>
      </c>
      <c r="I16" s="136">
        <v>4.057424339380715E-3</v>
      </c>
      <c r="J16" s="136">
        <v>1.3565194127219472E-3</v>
      </c>
      <c r="K16" s="136">
        <v>2.7140749318815219E-4</v>
      </c>
      <c r="L16" s="136">
        <v>3.5292972143788444E-3</v>
      </c>
      <c r="M16" s="136">
        <v>8.3625656230699053E-3</v>
      </c>
      <c r="N16" s="136">
        <v>1.6479514214074551</v>
      </c>
      <c r="O16" s="136">
        <v>1.1835955325728974E-3</v>
      </c>
      <c r="P16" s="136">
        <v>0.2171052729861376</v>
      </c>
      <c r="Q16" s="136">
        <v>0.15132476825920929</v>
      </c>
      <c r="R16" s="136">
        <v>0.10184253265756812</v>
      </c>
      <c r="S16" s="136">
        <v>2.5047519887766687E-2</v>
      </c>
      <c r="T16" s="136">
        <v>7.7700352559725528E-3</v>
      </c>
      <c r="U16" s="136">
        <v>6.4743213663340307E-2</v>
      </c>
      <c r="V16" s="136">
        <v>1.4560624367018429E-2</v>
      </c>
      <c r="W16" s="136">
        <v>8.6403428130425952E-2</v>
      </c>
      <c r="X16" s="136">
        <v>8.7800933066082987E-3</v>
      </c>
      <c r="Y16" s="136">
        <v>2.9656165558259291E-2</v>
      </c>
      <c r="Z16" s="136">
        <v>1.1094113105769949E-3</v>
      </c>
      <c r="AA16" s="136">
        <v>2.6141898551463021E-3</v>
      </c>
      <c r="AB16" s="136">
        <v>4.3868102243276394E-4</v>
      </c>
      <c r="AC16" s="136">
        <v>5.6563496106476268E-4</v>
      </c>
      <c r="AD16" s="136">
        <v>4.5268099850109562E-4</v>
      </c>
      <c r="AE16" s="136">
        <v>5.241138075952629E-4</v>
      </c>
      <c r="AF16" s="136">
        <v>1.3293874383519142E-3</v>
      </c>
      <c r="AG16" s="136">
        <v>5.9853830627862369E-4</v>
      </c>
      <c r="AH16" s="136">
        <v>9.103775689568663E-4</v>
      </c>
      <c r="AI16" s="136">
        <v>5.7556301092040907E-4</v>
      </c>
      <c r="AJ16" s="136">
        <v>3.5247542431112762E-4</v>
      </c>
      <c r="AK16" s="136">
        <v>5.7191675161569417E-4</v>
      </c>
      <c r="AL16" s="136">
        <v>1.8943143687034883E-3</v>
      </c>
      <c r="AM16" s="136">
        <v>6.0693090608813171E-4</v>
      </c>
      <c r="AN16" s="136">
        <v>1.2378745956513754E-3</v>
      </c>
      <c r="AO16" s="136">
        <v>3.8280157048195111E-3</v>
      </c>
      <c r="AP16" s="139">
        <v>2.3994817747400914</v>
      </c>
      <c r="AQ16" s="140">
        <v>1.8532958870475154</v>
      </c>
    </row>
    <row r="17" spans="1:43">
      <c r="A17" s="125">
        <v>13</v>
      </c>
      <c r="B17" s="3" t="s">
        <v>85</v>
      </c>
      <c r="C17" s="136">
        <v>1.8907207052591483E-5</v>
      </c>
      <c r="D17" s="136">
        <v>6.3649552799731885E-6</v>
      </c>
      <c r="E17" s="136">
        <v>2.516036685640384E-5</v>
      </c>
      <c r="F17" s="136">
        <v>3.6123753159506278E-5</v>
      </c>
      <c r="G17" s="136">
        <v>9.9035578281127739E-5</v>
      </c>
      <c r="H17" s="136">
        <v>2.5274706780752484E-5</v>
      </c>
      <c r="I17" s="136">
        <v>7.2330199145602265E-5</v>
      </c>
      <c r="J17" s="136">
        <v>3.8368764303397412E-4</v>
      </c>
      <c r="K17" s="136">
        <v>9.5420651661180829E-6</v>
      </c>
      <c r="L17" s="136">
        <v>1.5961557113696817E-4</v>
      </c>
      <c r="M17" s="136">
        <v>5.1344147520643443E-4</v>
      </c>
      <c r="N17" s="136">
        <v>1.0203533080575451E-3</v>
      </c>
      <c r="O17" s="136">
        <v>1.0259733594539617</v>
      </c>
      <c r="P17" s="136">
        <v>3.6323882144721625E-3</v>
      </c>
      <c r="Q17" s="136">
        <v>2.0506773731031247E-3</v>
      </c>
      <c r="R17" s="136">
        <v>9.9034701691082575E-4</v>
      </c>
      <c r="S17" s="136">
        <v>1.1828031213174728E-3</v>
      </c>
      <c r="T17" s="136">
        <v>1.6340037373674167E-3</v>
      </c>
      <c r="U17" s="136">
        <v>3.7693204083210996E-3</v>
      </c>
      <c r="V17" s="136">
        <v>2.5648144110271371E-3</v>
      </c>
      <c r="W17" s="136">
        <v>1.2613041917727108E-3</v>
      </c>
      <c r="X17" s="136">
        <v>9.9542328544485726E-4</v>
      </c>
      <c r="Y17" s="136">
        <v>5.6039003218234242E-4</v>
      </c>
      <c r="Z17" s="136">
        <v>4.5366526218225724E-5</v>
      </c>
      <c r="AA17" s="136">
        <v>6.4791497187065034E-5</v>
      </c>
      <c r="AB17" s="136">
        <v>1.5532256866604884E-5</v>
      </c>
      <c r="AC17" s="136">
        <v>1.5881256138030168E-5</v>
      </c>
      <c r="AD17" s="136">
        <v>1.6804718747683553E-5</v>
      </c>
      <c r="AE17" s="136">
        <v>1.1152962915857772E-5</v>
      </c>
      <c r="AF17" s="136">
        <v>2.0858452121778549E-5</v>
      </c>
      <c r="AG17" s="136">
        <v>2.4579609349962157E-5</v>
      </c>
      <c r="AH17" s="136">
        <v>3.1647040912956559E-5</v>
      </c>
      <c r="AI17" s="136">
        <v>2.437346409361122E-5</v>
      </c>
      <c r="AJ17" s="136">
        <v>1.0908786813927346E-4</v>
      </c>
      <c r="AK17" s="136">
        <v>3.7120188232250726E-5</v>
      </c>
      <c r="AL17" s="136">
        <v>5.4572633500707389E-5</v>
      </c>
      <c r="AM17" s="136">
        <v>3.6763440991983599E-5</v>
      </c>
      <c r="AN17" s="136">
        <v>1.2491471176093511E-4</v>
      </c>
      <c r="AO17" s="136">
        <v>1.3238937186792218E-4</v>
      </c>
      <c r="AP17" s="139">
        <v>1.0477505040740822</v>
      </c>
      <c r="AQ17" s="140">
        <v>0.80925461501485652</v>
      </c>
    </row>
    <row r="18" spans="1:43">
      <c r="A18" s="125">
        <v>14</v>
      </c>
      <c r="B18" s="3" t="s">
        <v>86</v>
      </c>
      <c r="C18" s="136">
        <v>1.2965191837520742E-3</v>
      </c>
      <c r="D18" s="136">
        <v>5.150554124436973E-4</v>
      </c>
      <c r="E18" s="136">
        <v>9.1966453675448813E-4</v>
      </c>
      <c r="F18" s="136">
        <v>2.9323229797282397E-3</v>
      </c>
      <c r="G18" s="136">
        <v>4.2505850891177413E-3</v>
      </c>
      <c r="H18" s="136">
        <v>6.6313325406103804E-4</v>
      </c>
      <c r="I18" s="136">
        <v>2.2490122800627259E-3</v>
      </c>
      <c r="J18" s="136">
        <v>4.7526294897973801E-3</v>
      </c>
      <c r="K18" s="136">
        <v>4.4381653350261088E-4</v>
      </c>
      <c r="L18" s="136">
        <v>2.734690330676269E-3</v>
      </c>
      <c r="M18" s="136">
        <v>3.0905592523707494E-3</v>
      </c>
      <c r="N18" s="136">
        <v>6.9383040248036858E-4</v>
      </c>
      <c r="O18" s="136">
        <v>8.0509815899234942E-4</v>
      </c>
      <c r="P18" s="136">
        <v>1.0287219975651121</v>
      </c>
      <c r="Q18" s="136">
        <v>1.0673987812671371E-2</v>
      </c>
      <c r="R18" s="136">
        <v>1.0161795532655782E-2</v>
      </c>
      <c r="S18" s="136">
        <v>1.0694986161541289E-2</v>
      </c>
      <c r="T18" s="136">
        <v>5.363331167261327E-3</v>
      </c>
      <c r="U18" s="136">
        <v>9.9675762748295208E-3</v>
      </c>
      <c r="V18" s="136">
        <v>7.3430204536737761E-3</v>
      </c>
      <c r="W18" s="136">
        <v>6.5430766675919081E-3</v>
      </c>
      <c r="X18" s="136">
        <v>5.4951859102827507E-3</v>
      </c>
      <c r="Y18" s="136">
        <v>2.7309203581612197E-2</v>
      </c>
      <c r="Z18" s="136">
        <v>1.1171056430920629E-3</v>
      </c>
      <c r="AA18" s="136">
        <v>1.9122346155234552E-3</v>
      </c>
      <c r="AB18" s="136">
        <v>3.73927382221593E-4</v>
      </c>
      <c r="AC18" s="136">
        <v>1.0691704368108752E-3</v>
      </c>
      <c r="AD18" s="136">
        <v>3.1462430896266746E-4</v>
      </c>
      <c r="AE18" s="136">
        <v>5.2287476033325317E-4</v>
      </c>
      <c r="AF18" s="136">
        <v>1.0070321587513445E-3</v>
      </c>
      <c r="AG18" s="136">
        <v>5.0963927636955007E-4</v>
      </c>
      <c r="AH18" s="136">
        <v>1.4206829327136619E-3</v>
      </c>
      <c r="AI18" s="136">
        <v>4.8619104887789909E-4</v>
      </c>
      <c r="AJ18" s="136">
        <v>4.9420885265834432E-4</v>
      </c>
      <c r="AK18" s="136">
        <v>9.0627794008110848E-4</v>
      </c>
      <c r="AL18" s="136">
        <v>6.8263358070550526E-4</v>
      </c>
      <c r="AM18" s="136">
        <v>1.1966846193372813E-3</v>
      </c>
      <c r="AN18" s="136">
        <v>8.7339129649590102E-4</v>
      </c>
      <c r="AO18" s="136">
        <v>1.536307642042568E-3</v>
      </c>
      <c r="AP18" s="139">
        <v>1.1620440645259487</v>
      </c>
      <c r="AQ18" s="140">
        <v>0.89753192044444441</v>
      </c>
    </row>
    <row r="19" spans="1:43">
      <c r="A19" s="125">
        <v>15</v>
      </c>
      <c r="B19" s="3" t="s">
        <v>70</v>
      </c>
      <c r="C19" s="136">
        <v>1.5250021005611375E-4</v>
      </c>
      <c r="D19" s="136">
        <v>9.1921153807503859E-5</v>
      </c>
      <c r="E19" s="136">
        <v>1.2451131719573002E-4</v>
      </c>
      <c r="F19" s="136">
        <v>1.5323590825704466E-3</v>
      </c>
      <c r="G19" s="136">
        <v>1.6298703136043979E-4</v>
      </c>
      <c r="H19" s="136">
        <v>1.3226917597759625E-4</v>
      </c>
      <c r="I19" s="136">
        <v>1.5072613812093429E-4</v>
      </c>
      <c r="J19" s="136">
        <v>2.082392175684613E-4</v>
      </c>
      <c r="K19" s="136">
        <v>6.7377959371986125E-5</v>
      </c>
      <c r="L19" s="136">
        <v>2.7056367067334117E-4</v>
      </c>
      <c r="M19" s="136">
        <v>4.8420795140376513E-4</v>
      </c>
      <c r="N19" s="136">
        <v>1.4933469289797325E-4</v>
      </c>
      <c r="O19" s="136">
        <v>7.73063594249894E-5</v>
      </c>
      <c r="P19" s="136">
        <v>4.9886986234174747E-4</v>
      </c>
      <c r="Q19" s="136">
        <v>1.0513332661945143</v>
      </c>
      <c r="R19" s="136">
        <v>1.1304269745330303E-2</v>
      </c>
      <c r="S19" s="136">
        <v>4.5606741555348131E-3</v>
      </c>
      <c r="T19" s="136">
        <v>8.0177653304210148E-4</v>
      </c>
      <c r="U19" s="136">
        <v>5.2638119667076698E-3</v>
      </c>
      <c r="V19" s="136">
        <v>6.250360749617003E-4</v>
      </c>
      <c r="W19" s="136">
        <v>4.921733874124882E-3</v>
      </c>
      <c r="X19" s="136">
        <v>2.1671094720547251E-4</v>
      </c>
      <c r="Y19" s="136">
        <v>2.5843707027357579E-3</v>
      </c>
      <c r="Z19" s="136">
        <v>2.7861696711631436E-4</v>
      </c>
      <c r="AA19" s="136">
        <v>4.489657402987973E-3</v>
      </c>
      <c r="AB19" s="136">
        <v>2.5609655153170939E-4</v>
      </c>
      <c r="AC19" s="136">
        <v>2.7758690558255092E-4</v>
      </c>
      <c r="AD19" s="136">
        <v>3.4952216812789193E-4</v>
      </c>
      <c r="AE19" s="136">
        <v>1.2783435664435341E-4</v>
      </c>
      <c r="AF19" s="136">
        <v>3.0837929211327634E-4</v>
      </c>
      <c r="AG19" s="136">
        <v>4.6217237392512898E-4</v>
      </c>
      <c r="AH19" s="136">
        <v>3.785601685417441E-4</v>
      </c>
      <c r="AI19" s="136">
        <v>2.9642325522976026E-4</v>
      </c>
      <c r="AJ19" s="136">
        <v>1.7366276483788415E-4</v>
      </c>
      <c r="AK19" s="136">
        <v>2.3391066803064736E-4</v>
      </c>
      <c r="AL19" s="136">
        <v>3.3844037173234786E-3</v>
      </c>
      <c r="AM19" s="136">
        <v>2.0410730574354989E-4</v>
      </c>
      <c r="AN19" s="136">
        <v>7.3224561091024678E-5</v>
      </c>
      <c r="AO19" s="136">
        <v>1.8943408346176462E-4</v>
      </c>
      <c r="AP19" s="139">
        <v>1.0971984165592177</v>
      </c>
      <c r="AQ19" s="140">
        <v>0.84744686710717076</v>
      </c>
    </row>
    <row r="20" spans="1:43">
      <c r="A20" s="125">
        <v>16</v>
      </c>
      <c r="B20" s="3" t="s">
        <v>71</v>
      </c>
      <c r="C20" s="136">
        <v>2.0608439955866574E-4</v>
      </c>
      <c r="D20" s="136">
        <v>2.0837666269895604E-4</v>
      </c>
      <c r="E20" s="136">
        <v>1.2335442659841466E-4</v>
      </c>
      <c r="F20" s="136">
        <v>6.9538553677266676E-4</v>
      </c>
      <c r="G20" s="136">
        <v>2.302018889468523E-4</v>
      </c>
      <c r="H20" s="136">
        <v>1.7311513094758608E-4</v>
      </c>
      <c r="I20" s="136">
        <v>1.808661117435188E-4</v>
      </c>
      <c r="J20" s="136">
        <v>2.7114100513224513E-4</v>
      </c>
      <c r="K20" s="136">
        <v>8.0968733030115558E-5</v>
      </c>
      <c r="L20" s="136">
        <v>1.1589853961074946E-3</v>
      </c>
      <c r="M20" s="136">
        <v>6.5833341315979597E-4</v>
      </c>
      <c r="N20" s="136">
        <v>1.7136186206824283E-4</v>
      </c>
      <c r="O20" s="136">
        <v>1.4280705770248255E-4</v>
      </c>
      <c r="P20" s="136">
        <v>3.5236984766963951E-4</v>
      </c>
      <c r="Q20" s="136">
        <v>1.3563181628795465E-3</v>
      </c>
      <c r="R20" s="136">
        <v>1.0637441525708031</v>
      </c>
      <c r="S20" s="136">
        <v>8.3456751325482279E-4</v>
      </c>
      <c r="T20" s="136">
        <v>1.2182252610266114E-3</v>
      </c>
      <c r="U20" s="136">
        <v>9.5316273843881164E-4</v>
      </c>
      <c r="V20" s="136">
        <v>4.4327439855936369E-4</v>
      </c>
      <c r="W20" s="136">
        <v>7.1347795651911013E-4</v>
      </c>
      <c r="X20" s="136">
        <v>2.8223665819450942E-4</v>
      </c>
      <c r="Y20" s="136">
        <v>4.7395503389221946E-4</v>
      </c>
      <c r="Z20" s="136">
        <v>3.1647502504081028E-4</v>
      </c>
      <c r="AA20" s="136">
        <v>8.53568272778449E-4</v>
      </c>
      <c r="AB20" s="136">
        <v>3.2185745116224108E-4</v>
      </c>
      <c r="AC20" s="136">
        <v>3.8392777347975794E-4</v>
      </c>
      <c r="AD20" s="136">
        <v>5.1073053489250012E-4</v>
      </c>
      <c r="AE20" s="136">
        <v>1.4129486764810704E-4</v>
      </c>
      <c r="AF20" s="136">
        <v>3.6757547041601428E-4</v>
      </c>
      <c r="AG20" s="136">
        <v>6.6784126918876597E-4</v>
      </c>
      <c r="AH20" s="136">
        <v>3.8526947897914567E-4</v>
      </c>
      <c r="AI20" s="136">
        <v>3.7238320711559546E-4</v>
      </c>
      <c r="AJ20" s="136">
        <v>2.1721381449261762E-4</v>
      </c>
      <c r="AK20" s="136">
        <v>3.3476371603657825E-4</v>
      </c>
      <c r="AL20" s="136">
        <v>5.2161418221457236E-3</v>
      </c>
      <c r="AM20" s="136">
        <v>2.2803708193885064E-4</v>
      </c>
      <c r="AN20" s="136">
        <v>9.5381952679649944E-5</v>
      </c>
      <c r="AO20" s="136">
        <v>2.0644444201285993E-4</v>
      </c>
      <c r="AP20" s="139">
        <v>1.0852916279457125</v>
      </c>
      <c r="AQ20" s="140">
        <v>0.83825038035004862</v>
      </c>
    </row>
    <row r="21" spans="1:43">
      <c r="A21" s="125">
        <v>17</v>
      </c>
      <c r="B21" s="3" t="s">
        <v>72</v>
      </c>
      <c r="C21" s="136">
        <v>1.5667598481509005E-5</v>
      </c>
      <c r="D21" s="136">
        <v>1.5995618345726173E-5</v>
      </c>
      <c r="E21" s="136">
        <v>1.2072914834205471E-5</v>
      </c>
      <c r="F21" s="136">
        <v>3.379646171240566E-5</v>
      </c>
      <c r="G21" s="136">
        <v>1.6963515649438564E-5</v>
      </c>
      <c r="H21" s="136">
        <v>1.4285273246097701E-5</v>
      </c>
      <c r="I21" s="136">
        <v>1.2654731659162285E-5</v>
      </c>
      <c r="J21" s="136">
        <v>1.8965030740867089E-5</v>
      </c>
      <c r="K21" s="136">
        <v>5.1741943358962632E-6</v>
      </c>
      <c r="L21" s="136">
        <v>1.4726615860697596E-5</v>
      </c>
      <c r="M21" s="136">
        <v>2.1339781525470743E-5</v>
      </c>
      <c r="N21" s="136">
        <v>9.8662195918086345E-6</v>
      </c>
      <c r="O21" s="136">
        <v>7.0016753409393419E-6</v>
      </c>
      <c r="P21" s="136">
        <v>1.4294421904173857E-5</v>
      </c>
      <c r="Q21" s="136">
        <v>1.4592473651852948E-4</v>
      </c>
      <c r="R21" s="136">
        <v>3.9709943831024491E-4</v>
      </c>
      <c r="S21" s="136">
        <v>1.009414305515639</v>
      </c>
      <c r="T21" s="136">
        <v>2.1480724722138378E-5</v>
      </c>
      <c r="U21" s="136">
        <v>5.6712036421939908E-5</v>
      </c>
      <c r="V21" s="136">
        <v>3.2518101020394282E-5</v>
      </c>
      <c r="W21" s="136">
        <v>4.5049924256778014E-5</v>
      </c>
      <c r="X21" s="136">
        <v>2.9322385415150469E-5</v>
      </c>
      <c r="Y21" s="136">
        <v>4.3933151466813431E-5</v>
      </c>
      <c r="Z21" s="136">
        <v>2.0681203605438852E-5</v>
      </c>
      <c r="AA21" s="136">
        <v>5.7185467151203302E-5</v>
      </c>
      <c r="AB21" s="136">
        <v>2.6878768457729086E-5</v>
      </c>
      <c r="AC21" s="136">
        <v>8.7111948828177364E-5</v>
      </c>
      <c r="AD21" s="136">
        <v>3.9302958019193256E-5</v>
      </c>
      <c r="AE21" s="136">
        <v>1.01808989024283E-5</v>
      </c>
      <c r="AF21" s="136">
        <v>3.1100164753468494E-5</v>
      </c>
      <c r="AG21" s="136">
        <v>5.0977467102961497E-5</v>
      </c>
      <c r="AH21" s="136">
        <v>2.4610839026268923E-4</v>
      </c>
      <c r="AI21" s="136">
        <v>3.0047810983872791E-5</v>
      </c>
      <c r="AJ21" s="136">
        <v>8.0532030595716834E-4</v>
      </c>
      <c r="AK21" s="136">
        <v>2.9351584594781699E-5</v>
      </c>
      <c r="AL21" s="136">
        <v>3.2533576293626153E-4</v>
      </c>
      <c r="AM21" s="136">
        <v>7.7542657322657741E-5</v>
      </c>
      <c r="AN21" s="136">
        <v>1.5643680010620472E-3</v>
      </c>
      <c r="AO21" s="136">
        <v>3.6800499215534606E-5</v>
      </c>
      <c r="AP21" s="139">
        <v>1.0138374439561546</v>
      </c>
      <c r="AQ21" s="140">
        <v>0.7830610696020941</v>
      </c>
    </row>
    <row r="22" spans="1:43">
      <c r="A22" s="125">
        <v>18</v>
      </c>
      <c r="B22" s="3" t="s">
        <v>87</v>
      </c>
      <c r="C22" s="136">
        <v>9.1137024213384978E-5</v>
      </c>
      <c r="D22" s="136">
        <v>7.8598169616020497E-5</v>
      </c>
      <c r="E22" s="136">
        <v>6.8944522983956362E-5</v>
      </c>
      <c r="F22" s="136">
        <v>2.1904216004721406E-4</v>
      </c>
      <c r="G22" s="136">
        <v>1.0559501505586998E-4</v>
      </c>
      <c r="H22" s="136">
        <v>8.0932975877373462E-5</v>
      </c>
      <c r="I22" s="136">
        <v>7.5086197078147983E-5</v>
      </c>
      <c r="J22" s="136">
        <v>1.2294160036028666E-4</v>
      </c>
      <c r="K22" s="136">
        <v>3.2861816708735447E-5</v>
      </c>
      <c r="L22" s="136">
        <v>9.4075913762266559E-5</v>
      </c>
      <c r="M22" s="136">
        <v>1.3541634923459127E-4</v>
      </c>
      <c r="N22" s="136">
        <v>6.1589782297647935E-5</v>
      </c>
      <c r="O22" s="136">
        <v>5.0480181019550855E-5</v>
      </c>
      <c r="P22" s="136">
        <v>1.2930083510869553E-3</v>
      </c>
      <c r="Q22" s="136">
        <v>7.2250831165187376E-4</v>
      </c>
      <c r="R22" s="136">
        <v>1.5556557735002391E-3</v>
      </c>
      <c r="S22" s="136">
        <v>1.7747267052207191E-2</v>
      </c>
      <c r="T22" s="136">
        <v>1.0475304412908595</v>
      </c>
      <c r="U22" s="136">
        <v>1.3069370297706625E-2</v>
      </c>
      <c r="V22" s="136">
        <v>4.4873531716601633E-2</v>
      </c>
      <c r="W22" s="136">
        <v>1.3439876803044593E-3</v>
      </c>
      <c r="X22" s="136">
        <v>3.2353188047531375E-4</v>
      </c>
      <c r="Y22" s="136">
        <v>3.0898468826352814E-4</v>
      </c>
      <c r="Z22" s="136">
        <v>1.3924663132208853E-4</v>
      </c>
      <c r="AA22" s="136">
        <v>3.2509725876161602E-4</v>
      </c>
      <c r="AB22" s="136">
        <v>1.5028806586255502E-4</v>
      </c>
      <c r="AC22" s="136">
        <v>1.8261592270075596E-4</v>
      </c>
      <c r="AD22" s="136">
        <v>2.4506335714454268E-4</v>
      </c>
      <c r="AE22" s="136">
        <v>6.5693160282355269E-5</v>
      </c>
      <c r="AF22" s="136">
        <v>1.6625157128481537E-4</v>
      </c>
      <c r="AG22" s="136">
        <v>3.8310641350224766E-4</v>
      </c>
      <c r="AH22" s="136">
        <v>4.2364591930978536E-4</v>
      </c>
      <c r="AI22" s="136">
        <v>3.017172658011232E-4</v>
      </c>
      <c r="AJ22" s="136">
        <v>1.1922403496704164E-4</v>
      </c>
      <c r="AK22" s="136">
        <v>1.6967443168590832E-4</v>
      </c>
      <c r="AL22" s="136">
        <v>2.2127395426688942E-3</v>
      </c>
      <c r="AM22" s="136">
        <v>1.1423686762821361E-4</v>
      </c>
      <c r="AN22" s="136">
        <v>4.4706183793242421E-3</v>
      </c>
      <c r="AO22" s="136">
        <v>1.2108514940808891E-4</v>
      </c>
      <c r="AP22" s="139">
        <v>1.1395752927225666</v>
      </c>
      <c r="AQ22" s="140">
        <v>0.88017763886223588</v>
      </c>
    </row>
    <row r="23" spans="1:43">
      <c r="A23" s="125">
        <v>19</v>
      </c>
      <c r="B23" s="3" t="s">
        <v>88</v>
      </c>
      <c r="C23" s="136">
        <v>5.9803697377537523E-5</v>
      </c>
      <c r="D23" s="136">
        <v>3.32465118861572E-5</v>
      </c>
      <c r="E23" s="136">
        <v>2.1722857166145965E-4</v>
      </c>
      <c r="F23" s="136">
        <v>1.3010560815617138E-4</v>
      </c>
      <c r="G23" s="136">
        <v>5.6426998171437207E-5</v>
      </c>
      <c r="H23" s="136">
        <v>4.7515682138853332E-5</v>
      </c>
      <c r="I23" s="136">
        <v>6.063263948860857E-5</v>
      </c>
      <c r="J23" s="136">
        <v>6.9188128156060622E-5</v>
      </c>
      <c r="K23" s="136">
        <v>2.2070435614541496E-5</v>
      </c>
      <c r="L23" s="136">
        <v>6.3975823899540683E-5</v>
      </c>
      <c r="M23" s="136">
        <v>8.5444672358463681E-5</v>
      </c>
      <c r="N23" s="136">
        <v>4.7157862994642303E-5</v>
      </c>
      <c r="O23" s="136">
        <v>3.0785425863833744E-5</v>
      </c>
      <c r="P23" s="136">
        <v>1.9629853396692693E-4</v>
      </c>
      <c r="Q23" s="136">
        <v>4.6496899009238028E-3</v>
      </c>
      <c r="R23" s="136">
        <v>3.317135679974101E-3</v>
      </c>
      <c r="S23" s="136">
        <v>3.701765373705812E-3</v>
      </c>
      <c r="T23" s="136">
        <v>2.7490790257735675E-3</v>
      </c>
      <c r="U23" s="136">
        <v>1.0274541862396018</v>
      </c>
      <c r="V23" s="136">
        <v>4.8400205510365094E-3</v>
      </c>
      <c r="W23" s="136">
        <v>4.5487801639644406E-3</v>
      </c>
      <c r="X23" s="136">
        <v>2.6799457276950302E-4</v>
      </c>
      <c r="Y23" s="136">
        <v>1.4185221456731909E-3</v>
      </c>
      <c r="Z23" s="136">
        <v>1.1057631544686148E-4</v>
      </c>
      <c r="AA23" s="136">
        <v>2.9230763966935146E-4</v>
      </c>
      <c r="AB23" s="136">
        <v>8.2203085898842617E-5</v>
      </c>
      <c r="AC23" s="136">
        <v>1.2672168454076017E-4</v>
      </c>
      <c r="AD23" s="136">
        <v>1.2330159738949684E-4</v>
      </c>
      <c r="AE23" s="136">
        <v>5.4615570491324582E-5</v>
      </c>
      <c r="AF23" s="136">
        <v>1.4339438013416758E-4</v>
      </c>
      <c r="AG23" s="136">
        <v>1.7805815825175974E-4</v>
      </c>
      <c r="AH23" s="136">
        <v>3.538915431796001E-4</v>
      </c>
      <c r="AI23" s="136">
        <v>2.0440474520173603E-4</v>
      </c>
      <c r="AJ23" s="136">
        <v>6.8382938511000533E-5</v>
      </c>
      <c r="AK23" s="136">
        <v>8.3409651733291304E-5</v>
      </c>
      <c r="AL23" s="136">
        <v>1.1498529599993361E-3</v>
      </c>
      <c r="AM23" s="136">
        <v>8.2150189073045189E-5</v>
      </c>
      <c r="AN23" s="136">
        <v>5.2713549741540574E-5</v>
      </c>
      <c r="AO23" s="136">
        <v>1.3258957495573351E-4</v>
      </c>
      <c r="AP23" s="139">
        <v>1.0573056278293751</v>
      </c>
      <c r="AQ23" s="140">
        <v>0.81663473839913714</v>
      </c>
    </row>
    <row r="24" spans="1:43">
      <c r="A24" s="125">
        <v>20</v>
      </c>
      <c r="B24" s="3" t="s">
        <v>89</v>
      </c>
      <c r="C24" s="136">
        <v>1.5295818957505223E-5</v>
      </c>
      <c r="D24" s="136">
        <v>3.0613996432008078E-5</v>
      </c>
      <c r="E24" s="136">
        <v>1.6383943197835582E-5</v>
      </c>
      <c r="F24" s="136">
        <v>3.3904332918142394E-5</v>
      </c>
      <c r="G24" s="136">
        <v>1.814078312098662E-5</v>
      </c>
      <c r="H24" s="136">
        <v>1.3634033952193076E-5</v>
      </c>
      <c r="I24" s="136">
        <v>1.4104016491187867E-5</v>
      </c>
      <c r="J24" s="136">
        <v>2.4811669303024353E-5</v>
      </c>
      <c r="K24" s="136">
        <v>1.3091464158980102E-5</v>
      </c>
      <c r="L24" s="136">
        <v>1.5840724757298251E-5</v>
      </c>
      <c r="M24" s="136">
        <v>2.9392295527668193E-5</v>
      </c>
      <c r="N24" s="136">
        <v>1.3817970701608095E-5</v>
      </c>
      <c r="O24" s="136">
        <v>7.9400508164203434E-6</v>
      </c>
      <c r="P24" s="136">
        <v>1.8888938073448269E-5</v>
      </c>
      <c r="Q24" s="136">
        <v>1.3735173686605569E-4</v>
      </c>
      <c r="R24" s="136">
        <v>4.9335050881908802E-5</v>
      </c>
      <c r="S24" s="136">
        <v>2.0879240080171043E-5</v>
      </c>
      <c r="T24" s="136">
        <v>2.4879672867416052E-5</v>
      </c>
      <c r="U24" s="136">
        <v>2.0968580887111297E-5</v>
      </c>
      <c r="V24" s="136">
        <v>1.0025798348349517</v>
      </c>
      <c r="W24" s="136">
        <v>4.0842826237752819E-4</v>
      </c>
      <c r="X24" s="136">
        <v>2.5545859645879228E-5</v>
      </c>
      <c r="Y24" s="136">
        <v>3.6881266574583687E-4</v>
      </c>
      <c r="Z24" s="136">
        <v>3.1625508317472806E-5</v>
      </c>
      <c r="AA24" s="136">
        <v>6.2229359158841546E-5</v>
      </c>
      <c r="AB24" s="136">
        <v>2.7461382089362527E-5</v>
      </c>
      <c r="AC24" s="136">
        <v>6.7177840120671771E-5</v>
      </c>
      <c r="AD24" s="136">
        <v>5.4144589995866394E-5</v>
      </c>
      <c r="AE24" s="136">
        <v>2.6271702564543607E-5</v>
      </c>
      <c r="AF24" s="136">
        <v>4.7975912038543959E-5</v>
      </c>
      <c r="AG24" s="136">
        <v>6.8851290404717101E-5</v>
      </c>
      <c r="AH24" s="136">
        <v>3.5036987087913536E-4</v>
      </c>
      <c r="AI24" s="136">
        <v>4.4279827431378101E-5</v>
      </c>
      <c r="AJ24" s="136">
        <v>1.896621517986566E-5</v>
      </c>
      <c r="AK24" s="136">
        <v>3.1601003446775815E-5</v>
      </c>
      <c r="AL24" s="136">
        <v>2.9417235390409916E-4</v>
      </c>
      <c r="AM24" s="136">
        <v>3.4330290433564254E-5</v>
      </c>
      <c r="AN24" s="136">
        <v>9.275035847274981E-6</v>
      </c>
      <c r="AO24" s="136">
        <v>5.2752287799753266E-5</v>
      </c>
      <c r="AP24" s="139">
        <v>1.0051233804123239</v>
      </c>
      <c r="AQ24" s="140">
        <v>0.77633055874959911</v>
      </c>
    </row>
    <row r="25" spans="1:43">
      <c r="A25" s="125">
        <v>21</v>
      </c>
      <c r="B25" s="3" t="s">
        <v>90</v>
      </c>
      <c r="C25" s="136">
        <v>2.8536264876777382E-4</v>
      </c>
      <c r="D25" s="136">
        <v>2.3107886046478638E-4</v>
      </c>
      <c r="E25" s="136">
        <v>8.9463482532842978E-3</v>
      </c>
      <c r="F25" s="136">
        <v>5.8460728867746215E-4</v>
      </c>
      <c r="G25" s="136">
        <v>3.3380147645959438E-4</v>
      </c>
      <c r="H25" s="136">
        <v>2.2695757801756165E-4</v>
      </c>
      <c r="I25" s="136">
        <v>2.682448679185163E-4</v>
      </c>
      <c r="J25" s="136">
        <v>3.2134517156961535E-4</v>
      </c>
      <c r="K25" s="136">
        <v>1.6779006005923115E-4</v>
      </c>
      <c r="L25" s="136">
        <v>2.472391602693314E-4</v>
      </c>
      <c r="M25" s="136">
        <v>4.1002935483820538E-4</v>
      </c>
      <c r="N25" s="136">
        <v>2.2075124669555552E-4</v>
      </c>
      <c r="O25" s="136">
        <v>1.5643756676549472E-4</v>
      </c>
      <c r="P25" s="136">
        <v>2.3176979316132129E-4</v>
      </c>
      <c r="Q25" s="136">
        <v>2.4007668091356223E-4</v>
      </c>
      <c r="R25" s="136">
        <v>4.9692309103993809E-4</v>
      </c>
      <c r="S25" s="136">
        <v>2.3884530216988417E-4</v>
      </c>
      <c r="T25" s="136">
        <v>2.7406867375212146E-4</v>
      </c>
      <c r="U25" s="136">
        <v>2.4285361233502371E-4</v>
      </c>
      <c r="V25" s="136">
        <v>2.5377282769329913E-4</v>
      </c>
      <c r="W25" s="136">
        <v>1.0793526024895805</v>
      </c>
      <c r="X25" s="136">
        <v>5.4550383364192136E-4</v>
      </c>
      <c r="Y25" s="136">
        <v>4.9535964787676993E-4</v>
      </c>
      <c r="Z25" s="136">
        <v>3.9488141034994313E-4</v>
      </c>
      <c r="AA25" s="136">
        <v>7.40091892391384E-4</v>
      </c>
      <c r="AB25" s="136">
        <v>4.6006224104104342E-4</v>
      </c>
      <c r="AC25" s="136">
        <v>4.2169058554834539E-4</v>
      </c>
      <c r="AD25" s="136">
        <v>5.6597671504803786E-4</v>
      </c>
      <c r="AE25" s="136">
        <v>1.4392082752322959E-4</v>
      </c>
      <c r="AF25" s="136">
        <v>4.5774789076292533E-3</v>
      </c>
      <c r="AG25" s="136">
        <v>6.7863714615706036E-4</v>
      </c>
      <c r="AH25" s="136">
        <v>2.0599988995091607E-3</v>
      </c>
      <c r="AI25" s="136">
        <v>4.2916552881159679E-4</v>
      </c>
      <c r="AJ25" s="136">
        <v>2.4569932060369268E-4</v>
      </c>
      <c r="AK25" s="136">
        <v>4.0378355368227262E-4</v>
      </c>
      <c r="AL25" s="136">
        <v>4.9200706490447809E-3</v>
      </c>
      <c r="AM25" s="136">
        <v>3.1097615060751493E-4</v>
      </c>
      <c r="AN25" s="136">
        <v>2.5776784651793539E-4</v>
      </c>
      <c r="AO25" s="136">
        <v>4.8390047125636184E-4</v>
      </c>
      <c r="AP25" s="139">
        <v>1.1118658716316736</v>
      </c>
      <c r="AQ25" s="140">
        <v>0.85877561919247525</v>
      </c>
    </row>
    <row r="26" spans="1:43">
      <c r="A26" s="125">
        <v>22</v>
      </c>
      <c r="B26" s="3" t="s">
        <v>64</v>
      </c>
      <c r="C26" s="136">
        <v>9.4900040188927736E-4</v>
      </c>
      <c r="D26" s="136">
        <v>1.0694781382398243E-3</v>
      </c>
      <c r="E26" s="136">
        <v>2.9114019126837087E-3</v>
      </c>
      <c r="F26" s="136">
        <v>2.3875139042287999E-3</v>
      </c>
      <c r="G26" s="136">
        <v>3.2877671972691234E-3</v>
      </c>
      <c r="H26" s="136">
        <v>6.2709062413243109E-3</v>
      </c>
      <c r="I26" s="136">
        <v>6.4378314754431048E-3</v>
      </c>
      <c r="J26" s="136">
        <v>2.5884169239011831E-3</v>
      </c>
      <c r="K26" s="136">
        <v>3.3341968677115964E-3</v>
      </c>
      <c r="L26" s="136">
        <v>2.5282629552203142E-3</v>
      </c>
      <c r="M26" s="136">
        <v>5.154685695193101E-3</v>
      </c>
      <c r="N26" s="136">
        <v>6.238666726659234E-3</v>
      </c>
      <c r="O26" s="136">
        <v>1.1547316519326367E-2</v>
      </c>
      <c r="P26" s="136">
        <v>3.3092750741606975E-3</v>
      </c>
      <c r="Q26" s="136">
        <v>1.3189674554466492E-3</v>
      </c>
      <c r="R26" s="136">
        <v>1.9350786306526154E-3</v>
      </c>
      <c r="S26" s="136">
        <v>4.1221301607812875E-3</v>
      </c>
      <c r="T26" s="136">
        <v>2.1804272804123231E-3</v>
      </c>
      <c r="U26" s="136">
        <v>1.9149943398386183E-3</v>
      </c>
      <c r="V26" s="136">
        <v>2.8492420635109822E-3</v>
      </c>
      <c r="W26" s="136">
        <v>1.7140975953065E-3</v>
      </c>
      <c r="X26" s="136">
        <v>1.0195431105325776</v>
      </c>
      <c r="Y26" s="136">
        <v>2.0812037649778222E-3</v>
      </c>
      <c r="Z26" s="136">
        <v>4.7626175779478704E-3</v>
      </c>
      <c r="AA26" s="136">
        <v>2.9198076452794288E-3</v>
      </c>
      <c r="AB26" s="136">
        <v>3.2258332419089833E-3</v>
      </c>
      <c r="AC26" s="136">
        <v>3.0489627051059147E-3</v>
      </c>
      <c r="AD26" s="136">
        <v>7.0865390395250276E-3</v>
      </c>
      <c r="AE26" s="136">
        <v>6.2224777832107321E-4</v>
      </c>
      <c r="AF26" s="136">
        <v>1.6943808647368901E-3</v>
      </c>
      <c r="AG26" s="136">
        <v>8.0171596380933883E-3</v>
      </c>
      <c r="AH26" s="136">
        <v>3.5142931784829762E-3</v>
      </c>
      <c r="AI26" s="136">
        <v>7.0310086573575617E-3</v>
      </c>
      <c r="AJ26" s="136">
        <v>2.0442991117414493E-3</v>
      </c>
      <c r="AK26" s="136">
        <v>1.715229931627818E-2</v>
      </c>
      <c r="AL26" s="136">
        <v>2.9646669306422667E-3</v>
      </c>
      <c r="AM26" s="136">
        <v>3.1000270677728021E-3</v>
      </c>
      <c r="AN26" s="136">
        <v>5.4032009117511944E-2</v>
      </c>
      <c r="AO26" s="136">
        <v>1.2968507448121785E-3</v>
      </c>
      <c r="AP26" s="139">
        <v>1.2181869744722731</v>
      </c>
      <c r="AQ26" s="140">
        <v>0.94089521046221192</v>
      </c>
    </row>
    <row r="27" spans="1:43">
      <c r="A27" s="125">
        <v>23</v>
      </c>
      <c r="B27" s="3" t="s">
        <v>91</v>
      </c>
      <c r="C27" s="136">
        <v>5.9769981227196052E-3</v>
      </c>
      <c r="D27" s="136">
        <v>1.8118561167933002E-3</v>
      </c>
      <c r="E27" s="136">
        <v>2.6319947893719826E-3</v>
      </c>
      <c r="F27" s="136">
        <v>1.1324661114665048E-2</v>
      </c>
      <c r="G27" s="136">
        <v>2.519958720252386E-3</v>
      </c>
      <c r="H27" s="136">
        <v>5.2643008625176263E-3</v>
      </c>
      <c r="I27" s="136">
        <v>9.0114039143365261E-3</v>
      </c>
      <c r="J27" s="136">
        <v>5.9685543814780757E-3</v>
      </c>
      <c r="K27" s="136">
        <v>3.1085930772256202E-3</v>
      </c>
      <c r="L27" s="136">
        <v>6.8014184251789832E-3</v>
      </c>
      <c r="M27" s="136">
        <v>9.6482434776377669E-3</v>
      </c>
      <c r="N27" s="136">
        <v>1.1003131457440694E-2</v>
      </c>
      <c r="O27" s="136">
        <v>4.6782900096906162E-3</v>
      </c>
      <c r="P27" s="136">
        <v>6.731066660658566E-3</v>
      </c>
      <c r="Q27" s="136">
        <v>4.264279351916935E-3</v>
      </c>
      <c r="R27" s="136">
        <v>3.8862344612273026E-3</v>
      </c>
      <c r="S27" s="136">
        <v>2.6771285746497132E-3</v>
      </c>
      <c r="T27" s="136">
        <v>5.8747521883861361E-3</v>
      </c>
      <c r="U27" s="136">
        <v>4.2169301784325802E-3</v>
      </c>
      <c r="V27" s="136">
        <v>3.696138264196229E-3</v>
      </c>
      <c r="W27" s="136">
        <v>3.5842122392697336E-3</v>
      </c>
      <c r="X27" s="136">
        <v>4.4886614952432758E-3</v>
      </c>
      <c r="Y27" s="136">
        <v>1.0028804419076927</v>
      </c>
      <c r="Z27" s="136">
        <v>2.9618014208654599E-2</v>
      </c>
      <c r="AA27" s="136">
        <v>5.3607375354405865E-2</v>
      </c>
      <c r="AB27" s="136">
        <v>6.9026759810070677E-3</v>
      </c>
      <c r="AC27" s="136">
        <v>6.6155331345711336E-3</v>
      </c>
      <c r="AD27" s="136">
        <v>5.3413645715935645E-3</v>
      </c>
      <c r="AE27" s="136">
        <v>1.4852902629986909E-2</v>
      </c>
      <c r="AF27" s="136">
        <v>1.0320500654825093E-2</v>
      </c>
      <c r="AG27" s="136">
        <v>7.7158397538968099E-3</v>
      </c>
      <c r="AH27" s="136">
        <v>1.0119399178230211E-2</v>
      </c>
      <c r="AI27" s="136">
        <v>1.0465629671255068E-2</v>
      </c>
      <c r="AJ27" s="136">
        <v>4.677969752938267E-3</v>
      </c>
      <c r="AK27" s="136">
        <v>3.1529166538026162E-3</v>
      </c>
      <c r="AL27" s="136">
        <v>2.8696732554950332E-3</v>
      </c>
      <c r="AM27" s="136">
        <v>5.9133009073709048E-3</v>
      </c>
      <c r="AN27" s="136">
        <v>2.3038004525292636E-3</v>
      </c>
      <c r="AO27" s="136">
        <v>1.7084661209258615E-2</v>
      </c>
      <c r="AP27" s="139">
        <v>1.3136108071608026</v>
      </c>
      <c r="AQ27" s="140">
        <v>1.0145980401772317</v>
      </c>
    </row>
    <row r="28" spans="1:43">
      <c r="A28" s="125">
        <v>24</v>
      </c>
      <c r="B28" s="3" t="s">
        <v>92</v>
      </c>
      <c r="C28" s="136">
        <v>1.5686890552538184E-2</v>
      </c>
      <c r="D28" s="136">
        <v>6.2135219415796047E-3</v>
      </c>
      <c r="E28" s="136">
        <v>1.2966359148289905E-2</v>
      </c>
      <c r="F28" s="136">
        <v>2.6035684086800522E-2</v>
      </c>
      <c r="G28" s="136">
        <v>2.1034294715121169E-2</v>
      </c>
      <c r="H28" s="136">
        <v>3.3854156357205338E-2</v>
      </c>
      <c r="I28" s="136">
        <v>5.2763963182971656E-2</v>
      </c>
      <c r="J28" s="136">
        <v>3.5971188419632004E-2</v>
      </c>
      <c r="K28" s="136">
        <v>1.2556113316467296E-2</v>
      </c>
      <c r="L28" s="136">
        <v>3.4721140950078604E-2</v>
      </c>
      <c r="M28" s="136">
        <v>5.9130878460994435E-2</v>
      </c>
      <c r="N28" s="136">
        <v>8.3744018563807393E-2</v>
      </c>
      <c r="O28" s="136">
        <v>3.678570524450453E-2</v>
      </c>
      <c r="P28" s="136">
        <v>3.282870968980519E-2</v>
      </c>
      <c r="Q28" s="136">
        <v>2.160571457953956E-2</v>
      </c>
      <c r="R28" s="136">
        <v>1.8097801024756017E-2</v>
      </c>
      <c r="S28" s="136">
        <v>1.7220023095119542E-2</v>
      </c>
      <c r="T28" s="136">
        <v>3.4300768845874505E-2</v>
      </c>
      <c r="U28" s="136">
        <v>1.7235213150808996E-2</v>
      </c>
      <c r="V28" s="136">
        <v>9.5918197418263899E-3</v>
      </c>
      <c r="W28" s="136">
        <v>2.4280333032355425E-2</v>
      </c>
      <c r="X28" s="136">
        <v>2.6004658764154871E-2</v>
      </c>
      <c r="Y28" s="136">
        <v>9.4408895895664938E-3</v>
      </c>
      <c r="Z28" s="136">
        <v>1.1048787638132456</v>
      </c>
      <c r="AA28" s="136">
        <v>7.0189218706928097E-2</v>
      </c>
      <c r="AB28" s="136">
        <v>7.9017468105971336E-2</v>
      </c>
      <c r="AC28" s="136">
        <v>3.0561563369440492E-2</v>
      </c>
      <c r="AD28" s="136">
        <v>8.6021695161145155E-3</v>
      </c>
      <c r="AE28" s="136">
        <v>6.1677646945316007E-3</v>
      </c>
      <c r="AF28" s="136">
        <v>1.9090392152088822E-2</v>
      </c>
      <c r="AG28" s="136">
        <v>1.2011555556136149E-2</v>
      </c>
      <c r="AH28" s="136">
        <v>1.6208585044275782E-2</v>
      </c>
      <c r="AI28" s="136">
        <v>1.9441555184039887E-2</v>
      </c>
      <c r="AJ28" s="136">
        <v>1.6997978992255719E-2</v>
      </c>
      <c r="AK28" s="136">
        <v>7.3136582943394641E-3</v>
      </c>
      <c r="AL28" s="136">
        <v>7.8919665336798818E-3</v>
      </c>
      <c r="AM28" s="136">
        <v>3.7092717036652859E-2</v>
      </c>
      <c r="AN28" s="136">
        <v>1.1444289435379762E-2</v>
      </c>
      <c r="AO28" s="136">
        <v>7.6859245285245221E-3</v>
      </c>
      <c r="AP28" s="139">
        <v>2.0966654174174022</v>
      </c>
      <c r="AQ28" s="140">
        <v>1.6194085887713532</v>
      </c>
    </row>
    <row r="29" spans="1:43">
      <c r="A29" s="125">
        <v>25</v>
      </c>
      <c r="B29" s="3" t="s">
        <v>1</v>
      </c>
      <c r="C29" s="136">
        <v>1.5808761869149342E-3</v>
      </c>
      <c r="D29" s="136">
        <v>4.5104354666049518E-4</v>
      </c>
      <c r="E29" s="136">
        <v>8.466807516817309E-4</v>
      </c>
      <c r="F29" s="136">
        <v>3.3987743787140322E-3</v>
      </c>
      <c r="G29" s="136">
        <v>2.6247576560047589E-3</v>
      </c>
      <c r="H29" s="136">
        <v>2.3995462730421395E-3</v>
      </c>
      <c r="I29" s="136">
        <v>3.3741765600524194E-3</v>
      </c>
      <c r="J29" s="136">
        <v>3.2147071193387292E-3</v>
      </c>
      <c r="K29" s="136">
        <v>1.836491635845928E-3</v>
      </c>
      <c r="L29" s="136">
        <v>1.0927590688409837E-3</v>
      </c>
      <c r="M29" s="136">
        <v>1.6269822997922699E-3</v>
      </c>
      <c r="N29" s="136">
        <v>3.7480672146612106E-3</v>
      </c>
      <c r="O29" s="136">
        <v>1.010192373586298E-3</v>
      </c>
      <c r="P29" s="136">
        <v>1.3341835751790774E-3</v>
      </c>
      <c r="Q29" s="136">
        <v>9.7734933578675904E-4</v>
      </c>
      <c r="R29" s="136">
        <v>9.2314413627826947E-4</v>
      </c>
      <c r="S29" s="136">
        <v>7.1870281174611791E-4</v>
      </c>
      <c r="T29" s="136">
        <v>1.5900592640114846E-3</v>
      </c>
      <c r="U29" s="136">
        <v>8.2347849255083659E-4</v>
      </c>
      <c r="V29" s="136">
        <v>6.2911254168769755E-4</v>
      </c>
      <c r="W29" s="136">
        <v>1.0598273369424526E-3</v>
      </c>
      <c r="X29" s="136">
        <v>1.3787212620984038E-3</v>
      </c>
      <c r="Y29" s="136">
        <v>1.596604966097939E-3</v>
      </c>
      <c r="Z29" s="136">
        <v>1.6197873378961173E-3</v>
      </c>
      <c r="AA29" s="136">
        <v>1.0805365879839781</v>
      </c>
      <c r="AB29" s="136">
        <v>9.431786051154141E-3</v>
      </c>
      <c r="AC29" s="136">
        <v>3.7757078189078856E-3</v>
      </c>
      <c r="AD29" s="136">
        <v>1.8597300150981044E-3</v>
      </c>
      <c r="AE29" s="136">
        <v>7.7849541756638244E-4</v>
      </c>
      <c r="AF29" s="136">
        <v>3.4335771017647192E-3</v>
      </c>
      <c r="AG29" s="136">
        <v>3.5315427761332258E-3</v>
      </c>
      <c r="AH29" s="136">
        <v>4.8306672975939437E-3</v>
      </c>
      <c r="AI29" s="136">
        <v>8.8096477420229937E-3</v>
      </c>
      <c r="AJ29" s="136">
        <v>5.3577546250428223E-3</v>
      </c>
      <c r="AK29" s="136">
        <v>2.7930983416958894E-3</v>
      </c>
      <c r="AL29" s="136">
        <v>1.2547794992537043E-3</v>
      </c>
      <c r="AM29" s="136">
        <v>9.7110828857583254E-3</v>
      </c>
      <c r="AN29" s="136">
        <v>8.8537634063860944E-4</v>
      </c>
      <c r="AO29" s="136">
        <v>1.987252113612848E-3</v>
      </c>
      <c r="AP29" s="139">
        <v>1.1788331121356328</v>
      </c>
      <c r="AQ29" s="140">
        <v>0.91049933416270157</v>
      </c>
    </row>
    <row r="30" spans="1:43">
      <c r="A30" s="125">
        <v>26</v>
      </c>
      <c r="B30" s="3" t="s">
        <v>2</v>
      </c>
      <c r="C30" s="136">
        <v>1.066235992590525E-3</v>
      </c>
      <c r="D30" s="136">
        <v>5.506901718363577E-4</v>
      </c>
      <c r="E30" s="136">
        <v>7.841562742652385E-4</v>
      </c>
      <c r="F30" s="136">
        <v>2.6114883988233042E-3</v>
      </c>
      <c r="G30" s="136">
        <v>2.4199015256325044E-3</v>
      </c>
      <c r="H30" s="136">
        <v>1.358432074946246E-3</v>
      </c>
      <c r="I30" s="136">
        <v>2.7462284161479627E-3</v>
      </c>
      <c r="J30" s="136">
        <v>4.6386581983624544E-3</v>
      </c>
      <c r="K30" s="136">
        <v>7.3916036204051616E-4</v>
      </c>
      <c r="L30" s="136">
        <v>1.1017698710150069E-3</v>
      </c>
      <c r="M30" s="136">
        <v>4.6854229082241355E-3</v>
      </c>
      <c r="N30" s="136">
        <v>2.0785009050492717E-3</v>
      </c>
      <c r="O30" s="136">
        <v>9.7660944355157939E-4</v>
      </c>
      <c r="P30" s="136">
        <v>1.1479997345039731E-3</v>
      </c>
      <c r="Q30" s="136">
        <v>1.0986162309225907E-3</v>
      </c>
      <c r="R30" s="136">
        <v>7.4171651691332672E-4</v>
      </c>
      <c r="S30" s="136">
        <v>8.4404017425341693E-4</v>
      </c>
      <c r="T30" s="136">
        <v>1.8678299865083345E-3</v>
      </c>
      <c r="U30" s="136">
        <v>9.2957684814661391E-4</v>
      </c>
      <c r="V30" s="136">
        <v>9.0500623853222238E-4</v>
      </c>
      <c r="W30" s="136">
        <v>3.7139158938176747E-3</v>
      </c>
      <c r="X30" s="136">
        <v>1.8786064873354841E-3</v>
      </c>
      <c r="Y30" s="136">
        <v>3.1430982265366315E-3</v>
      </c>
      <c r="Z30" s="136">
        <v>1.6849745061703524E-2</v>
      </c>
      <c r="AA30" s="136">
        <v>4.7719528913502205E-3</v>
      </c>
      <c r="AB30" s="136">
        <v>1.0020401886521324</v>
      </c>
      <c r="AC30" s="136">
        <v>2.6839647805526755E-3</v>
      </c>
      <c r="AD30" s="136">
        <v>5.7939425429475774E-3</v>
      </c>
      <c r="AE30" s="136">
        <v>6.2874077853180231E-4</v>
      </c>
      <c r="AF30" s="136">
        <v>1.1865996661195517E-2</v>
      </c>
      <c r="AG30" s="136">
        <v>9.138435990335923E-3</v>
      </c>
      <c r="AH30" s="136">
        <v>3.2577829076958172E-2</v>
      </c>
      <c r="AI30" s="136">
        <v>8.7436214218173797E-3</v>
      </c>
      <c r="AJ30" s="136">
        <v>6.0171106850724528E-3</v>
      </c>
      <c r="AK30" s="136">
        <v>1.11112994467761E-3</v>
      </c>
      <c r="AL30" s="136">
        <v>2.3001701804199704E-3</v>
      </c>
      <c r="AM30" s="136">
        <v>2.2041335127465519E-2</v>
      </c>
      <c r="AN30" s="136">
        <v>1.081933799451997E-3</v>
      </c>
      <c r="AO30" s="136">
        <v>1.6680979931584759E-2</v>
      </c>
      <c r="AP30" s="139">
        <v>1.186354738406153</v>
      </c>
      <c r="AQ30" s="140">
        <v>0.91630883818886721</v>
      </c>
    </row>
    <row r="31" spans="1:43">
      <c r="A31" s="125">
        <v>27</v>
      </c>
      <c r="B31" s="3" t="s">
        <v>65</v>
      </c>
      <c r="C31" s="136">
        <v>1.6385324151769902E-2</v>
      </c>
      <c r="D31" s="136">
        <v>4.3537408938911608E-3</v>
      </c>
      <c r="E31" s="136">
        <v>1.7503770743344922E-2</v>
      </c>
      <c r="F31" s="136">
        <v>9.0831555008439348E-3</v>
      </c>
      <c r="G31" s="136">
        <v>1.9197272859655796E-2</v>
      </c>
      <c r="H31" s="136">
        <v>2.2954628867011988E-2</v>
      </c>
      <c r="I31" s="136">
        <v>2.2128826206719448E-2</v>
      </c>
      <c r="J31" s="136">
        <v>1.4522508839579781E-2</v>
      </c>
      <c r="K31" s="136">
        <v>3.5322131291446999E-3</v>
      </c>
      <c r="L31" s="136">
        <v>1.551516227366065E-2</v>
      </c>
      <c r="M31" s="136">
        <v>1.0004724671642998E-2</v>
      </c>
      <c r="N31" s="136">
        <v>8.0027487919857986E-3</v>
      </c>
      <c r="O31" s="136">
        <v>6.9388260909822837E-3</v>
      </c>
      <c r="P31" s="136">
        <v>9.5082434828744847E-3</v>
      </c>
      <c r="Q31" s="136">
        <v>1.2681242696155176E-2</v>
      </c>
      <c r="R31" s="136">
        <v>1.0724938713400687E-2</v>
      </c>
      <c r="S31" s="136">
        <v>1.7072360287530289E-2</v>
      </c>
      <c r="T31" s="136">
        <v>1.3408101363595165E-2</v>
      </c>
      <c r="U31" s="136">
        <v>1.440240645906137E-2</v>
      </c>
      <c r="V31" s="136">
        <v>1.5093738446866473E-2</v>
      </c>
      <c r="W31" s="136">
        <v>1.1938032835034548E-2</v>
      </c>
      <c r="X31" s="136">
        <v>1.8718767995567608E-2</v>
      </c>
      <c r="Y31" s="136">
        <v>1.4334399443466072E-2</v>
      </c>
      <c r="Z31" s="136">
        <v>2.8846936417364264E-3</v>
      </c>
      <c r="AA31" s="136">
        <v>7.7732986089394758E-3</v>
      </c>
      <c r="AB31" s="136">
        <v>6.002684109893461E-3</v>
      </c>
      <c r="AC31" s="136">
        <v>1.0040778555169585</v>
      </c>
      <c r="AD31" s="136">
        <v>2.8638315411516299E-3</v>
      </c>
      <c r="AE31" s="136">
        <v>9.7528935767096864E-4</v>
      </c>
      <c r="AF31" s="136">
        <v>3.536162328794053E-3</v>
      </c>
      <c r="AG31" s="136">
        <v>3.9208392263567551E-3</v>
      </c>
      <c r="AH31" s="136">
        <v>3.6981767452685926E-3</v>
      </c>
      <c r="AI31" s="136">
        <v>5.8548390223194637E-3</v>
      </c>
      <c r="AJ31" s="136">
        <v>1.2226820478036691E-2</v>
      </c>
      <c r="AK31" s="136">
        <v>1.0296970643930507E-2</v>
      </c>
      <c r="AL31" s="136">
        <v>6.1254051262334417E-3</v>
      </c>
      <c r="AM31" s="136">
        <v>1.7555847012288271E-2</v>
      </c>
      <c r="AN31" s="136">
        <v>6.3304985472491096E-2</v>
      </c>
      <c r="AO31" s="136">
        <v>2.377070766980341E-3</v>
      </c>
      <c r="AP31" s="139">
        <v>1.4614799043428346</v>
      </c>
      <c r="AQ31" s="140">
        <v>1.1288081969343395</v>
      </c>
    </row>
    <row r="32" spans="1:43">
      <c r="A32" s="125">
        <v>28</v>
      </c>
      <c r="B32" s="3" t="s">
        <v>66</v>
      </c>
      <c r="C32" s="136">
        <v>8.7487918543284644E-3</v>
      </c>
      <c r="D32" s="136">
        <v>1.2309848249988126E-2</v>
      </c>
      <c r="E32" s="136">
        <v>1.1434220598312629E-2</v>
      </c>
      <c r="F32" s="136">
        <v>5.7907024334509567E-2</v>
      </c>
      <c r="G32" s="136">
        <v>8.9795219294675366E-3</v>
      </c>
      <c r="H32" s="136">
        <v>1.9420048668107776E-2</v>
      </c>
      <c r="I32" s="136">
        <v>1.2434542338732472E-2</v>
      </c>
      <c r="J32" s="136">
        <v>9.5624804910073476E-3</v>
      </c>
      <c r="K32" s="136">
        <v>5.1560593882002612E-3</v>
      </c>
      <c r="L32" s="136">
        <v>6.6308328712503823E-3</v>
      </c>
      <c r="M32" s="136">
        <v>1.2982212206344008E-2</v>
      </c>
      <c r="N32" s="136">
        <v>1.0348576689885036E-2</v>
      </c>
      <c r="O32" s="136">
        <v>7.839126247466523E-3</v>
      </c>
      <c r="P32" s="136">
        <v>1.4077058953206906E-2</v>
      </c>
      <c r="Q32" s="136">
        <v>9.582877019803317E-3</v>
      </c>
      <c r="R32" s="136">
        <v>8.5082914988845199E-3</v>
      </c>
      <c r="S32" s="136">
        <v>9.428790455867633E-3</v>
      </c>
      <c r="T32" s="136">
        <v>7.4999758811232133E-3</v>
      </c>
      <c r="U32" s="136">
        <v>8.0998777327693072E-3</v>
      </c>
      <c r="V32" s="136">
        <v>6.9890036783097952E-3</v>
      </c>
      <c r="W32" s="136">
        <v>1.2815210389224917E-2</v>
      </c>
      <c r="X32" s="136">
        <v>2.4887163563181117E-2</v>
      </c>
      <c r="Y32" s="136">
        <v>1.2947419130022021E-2</v>
      </c>
      <c r="Z32" s="136">
        <v>1.911152763045406E-2</v>
      </c>
      <c r="AA32" s="136">
        <v>2.174692567722895E-2</v>
      </c>
      <c r="AB32" s="136">
        <v>2.5576433214694761E-2</v>
      </c>
      <c r="AC32" s="136">
        <v>2.075813226792703E-2</v>
      </c>
      <c r="AD32" s="136">
        <v>1.0670988919589308</v>
      </c>
      <c r="AE32" s="136">
        <v>6.71359332393653E-2</v>
      </c>
      <c r="AF32" s="136">
        <v>2.3199581721692321E-2</v>
      </c>
      <c r="AG32" s="136">
        <v>1.0759871045623008E-2</v>
      </c>
      <c r="AH32" s="136">
        <v>1.6825685960387658E-2</v>
      </c>
      <c r="AI32" s="136">
        <v>1.1067813752358732E-2</v>
      </c>
      <c r="AJ32" s="136">
        <v>9.7061900932715259E-3</v>
      </c>
      <c r="AK32" s="136">
        <v>2.5101325935954811E-2</v>
      </c>
      <c r="AL32" s="136">
        <v>1.2708343774812409E-2</v>
      </c>
      <c r="AM32" s="136">
        <v>1.6122784139297627E-2</v>
      </c>
      <c r="AN32" s="136">
        <v>5.1538102442506241E-3</v>
      </c>
      <c r="AO32" s="136">
        <v>3.2905156875257427E-2</v>
      </c>
      <c r="AP32" s="139">
        <v>1.6835673617014999</v>
      </c>
      <c r="AQ32" s="140">
        <v>1.3003426405882148</v>
      </c>
    </row>
    <row r="33" spans="1:43">
      <c r="A33" s="125">
        <v>29</v>
      </c>
      <c r="B33" s="3" t="s">
        <v>93</v>
      </c>
      <c r="C33" s="136">
        <v>3.4754658749550208E-3</v>
      </c>
      <c r="D33" s="136">
        <v>3.8251776626511552E-3</v>
      </c>
      <c r="E33" s="136">
        <v>4.1776777573061669E-3</v>
      </c>
      <c r="F33" s="136">
        <v>1.2122020858848557E-2</v>
      </c>
      <c r="G33" s="136">
        <v>7.3787561414133665E-3</v>
      </c>
      <c r="H33" s="136">
        <v>8.4979870761884239E-3</v>
      </c>
      <c r="I33" s="136">
        <v>6.5603594370919607E-3</v>
      </c>
      <c r="J33" s="136">
        <v>6.3640834130509289E-3</v>
      </c>
      <c r="K33" s="136">
        <v>2.6379754108844431E-3</v>
      </c>
      <c r="L33" s="136">
        <v>7.1706388011251228E-3</v>
      </c>
      <c r="M33" s="136">
        <v>7.9980865147120123E-3</v>
      </c>
      <c r="N33" s="136">
        <v>5.4507044164156812E-3</v>
      </c>
      <c r="O33" s="136">
        <v>2.9755759207931282E-3</v>
      </c>
      <c r="P33" s="136">
        <v>7.3361472870701544E-3</v>
      </c>
      <c r="Q33" s="136">
        <v>6.1232072313038453E-3</v>
      </c>
      <c r="R33" s="136">
        <v>5.1391549894178852E-3</v>
      </c>
      <c r="S33" s="136">
        <v>6.4087371718133191E-3</v>
      </c>
      <c r="T33" s="136">
        <v>4.2053740772823797E-3</v>
      </c>
      <c r="U33" s="136">
        <v>4.6752098889672987E-3</v>
      </c>
      <c r="V33" s="136">
        <v>5.0057710198568913E-3</v>
      </c>
      <c r="W33" s="136">
        <v>3.4259631331617782E-3</v>
      </c>
      <c r="X33" s="136">
        <v>9.1297638226774409E-3</v>
      </c>
      <c r="Y33" s="136">
        <v>9.8397607256116969E-3</v>
      </c>
      <c r="Z33" s="136">
        <v>1.2350314821203438E-2</v>
      </c>
      <c r="AA33" s="136">
        <v>6.6927440710321433E-3</v>
      </c>
      <c r="AB33" s="136">
        <v>6.0189745211257856E-3</v>
      </c>
      <c r="AC33" s="136">
        <v>4.0941267202729177E-2</v>
      </c>
      <c r="AD33" s="136">
        <v>2.3732176139123668E-2</v>
      </c>
      <c r="AE33" s="136">
        <v>1.0524855735867189</v>
      </c>
      <c r="AF33" s="136">
        <v>3.9554966533433732E-2</v>
      </c>
      <c r="AG33" s="136">
        <v>2.9432551363981947E-2</v>
      </c>
      <c r="AH33" s="136">
        <v>6.8468843145677825E-3</v>
      </c>
      <c r="AI33" s="136">
        <v>1.1805705966891988E-2</v>
      </c>
      <c r="AJ33" s="136">
        <v>2.373547293278961E-2</v>
      </c>
      <c r="AK33" s="136">
        <v>2.1608394226427137E-2</v>
      </c>
      <c r="AL33" s="136">
        <v>1.4656457138805108E-2</v>
      </c>
      <c r="AM33" s="136">
        <v>4.1270956047609587E-2</v>
      </c>
      <c r="AN33" s="136">
        <v>5.2999224422566032E-3</v>
      </c>
      <c r="AO33" s="136">
        <v>2.3773904794158963E-2</v>
      </c>
      <c r="AP33" s="139">
        <v>1.5001298647354542</v>
      </c>
      <c r="AQ33" s="140">
        <v>1.1586603980988806</v>
      </c>
    </row>
    <row r="34" spans="1:43">
      <c r="A34" s="125">
        <v>30</v>
      </c>
      <c r="B34" s="3" t="s">
        <v>94</v>
      </c>
      <c r="C34" s="136">
        <v>2.3166187336510668E-2</v>
      </c>
      <c r="D34" s="136">
        <v>2.7204293411599651E-2</v>
      </c>
      <c r="E34" s="136">
        <v>2.0160530938448031E-2</v>
      </c>
      <c r="F34" s="136">
        <v>2.3701054449602025E-2</v>
      </c>
      <c r="G34" s="136">
        <v>2.7885124797206763E-2</v>
      </c>
      <c r="H34" s="136">
        <v>1.6803504924648511E-2</v>
      </c>
      <c r="I34" s="136">
        <v>3.1347905381557371E-2</v>
      </c>
      <c r="J34" s="136">
        <v>1.9133503960475442E-2</v>
      </c>
      <c r="K34" s="136">
        <v>2.5029863604329954E-2</v>
      </c>
      <c r="L34" s="136">
        <v>1.3883527929242606E-2</v>
      </c>
      <c r="M34" s="136">
        <v>3.4217790466657343E-2</v>
      </c>
      <c r="N34" s="136">
        <v>2.3843602100457814E-2</v>
      </c>
      <c r="O34" s="136">
        <v>1.7491617230716936E-2</v>
      </c>
      <c r="P34" s="136">
        <v>1.8434285819357979E-2</v>
      </c>
      <c r="Q34" s="136">
        <v>1.5876174788712619E-2</v>
      </c>
      <c r="R34" s="136">
        <v>1.2149074716516118E-2</v>
      </c>
      <c r="S34" s="136">
        <v>1.4879316469948301E-2</v>
      </c>
      <c r="T34" s="136">
        <v>1.2383348508119838E-2</v>
      </c>
      <c r="U34" s="136">
        <v>1.5535967239361995E-2</v>
      </c>
      <c r="V34" s="136">
        <v>1.3967537197094124E-2</v>
      </c>
      <c r="W34" s="136">
        <v>1.3745453347526153E-2</v>
      </c>
      <c r="X34" s="136">
        <v>7.7161337008414543E-2</v>
      </c>
      <c r="Y34" s="136">
        <v>2.1407425908614112E-2</v>
      </c>
      <c r="Z34" s="136">
        <v>2.5805982302712617E-2</v>
      </c>
      <c r="AA34" s="136">
        <v>1.7345940153457789E-2</v>
      </c>
      <c r="AB34" s="136">
        <v>4.0564973269342351E-2</v>
      </c>
      <c r="AC34" s="136">
        <v>1.5877119949099957E-2</v>
      </c>
      <c r="AD34" s="136">
        <v>2.1828945789480695E-2</v>
      </c>
      <c r="AE34" s="136">
        <v>2.9793250881872649E-3</v>
      </c>
      <c r="AF34" s="136">
        <v>1.0528373876240369</v>
      </c>
      <c r="AG34" s="136">
        <v>1.3669768520372149E-2</v>
      </c>
      <c r="AH34" s="136">
        <v>1.7941050902598114E-2</v>
      </c>
      <c r="AI34" s="136">
        <v>1.4963798271982158E-2</v>
      </c>
      <c r="AJ34" s="136">
        <v>1.0836614235130201E-2</v>
      </c>
      <c r="AK34" s="136">
        <v>2.2812148330261798E-2</v>
      </c>
      <c r="AL34" s="136">
        <v>8.3671568470595429E-3</v>
      </c>
      <c r="AM34" s="136">
        <v>1.7528850713738275E-2</v>
      </c>
      <c r="AN34" s="136">
        <v>4.7022631125266293E-2</v>
      </c>
      <c r="AO34" s="136">
        <v>3.1623741187753622E-2</v>
      </c>
      <c r="AP34" s="139">
        <v>1.8814138618455987</v>
      </c>
      <c r="AQ34" s="140">
        <v>1.4531540137954653</v>
      </c>
    </row>
    <row r="35" spans="1:43">
      <c r="A35" s="125">
        <v>31</v>
      </c>
      <c r="B35" s="3" t="s">
        <v>95</v>
      </c>
      <c r="C35" s="136">
        <v>4.1536436686280239E-3</v>
      </c>
      <c r="D35" s="136">
        <v>2.8695051700737572E-3</v>
      </c>
      <c r="E35" s="136">
        <v>4.7119314302402435E-3</v>
      </c>
      <c r="F35" s="136">
        <v>6.8536013840718403E-3</v>
      </c>
      <c r="G35" s="136">
        <v>4.985468184185415E-3</v>
      </c>
      <c r="H35" s="136">
        <v>4.9061688096984002E-3</v>
      </c>
      <c r="I35" s="136">
        <v>4.8336013703004863E-3</v>
      </c>
      <c r="J35" s="136">
        <v>8.2836005890108404E-3</v>
      </c>
      <c r="K35" s="136">
        <v>1.6227310636808831E-3</v>
      </c>
      <c r="L35" s="136">
        <v>4.1887791002988926E-3</v>
      </c>
      <c r="M35" s="136">
        <v>5.6897053046872847E-3</v>
      </c>
      <c r="N35" s="136">
        <v>4.2655363044918748E-3</v>
      </c>
      <c r="O35" s="136">
        <v>2.2761004181332646E-3</v>
      </c>
      <c r="P35" s="136">
        <v>6.0359701652818688E-3</v>
      </c>
      <c r="Q35" s="136">
        <v>5.7858970620284847E-3</v>
      </c>
      <c r="R35" s="136">
        <v>7.3203259174162575E-3</v>
      </c>
      <c r="S35" s="136">
        <v>5.056581758636383E-3</v>
      </c>
      <c r="T35" s="136">
        <v>4.6353598321095587E-3</v>
      </c>
      <c r="U35" s="136">
        <v>7.6965533576789343E-3</v>
      </c>
      <c r="V35" s="136">
        <v>1.2553957283549425E-2</v>
      </c>
      <c r="W35" s="136">
        <v>4.2422914605282679E-3</v>
      </c>
      <c r="X35" s="136">
        <v>6.6266560874838221E-3</v>
      </c>
      <c r="Y35" s="136">
        <v>7.8401788361434962E-3</v>
      </c>
      <c r="Z35" s="136">
        <v>9.5677692702329613E-3</v>
      </c>
      <c r="AA35" s="136">
        <v>2.6722573786712719E-2</v>
      </c>
      <c r="AB35" s="136">
        <v>8.6451300458817906E-3</v>
      </c>
      <c r="AC35" s="136">
        <v>2.460088837228883E-2</v>
      </c>
      <c r="AD35" s="136">
        <v>3.4361548495744708E-2</v>
      </c>
      <c r="AE35" s="136">
        <v>4.5148069278812116E-3</v>
      </c>
      <c r="AF35" s="136">
        <v>9.6990646042297759E-3</v>
      </c>
      <c r="AG35" s="136">
        <v>1.1074411860586295</v>
      </c>
      <c r="AH35" s="136">
        <v>1.7694624313530149E-2</v>
      </c>
      <c r="AI35" s="136">
        <v>1.7806833744268329E-2</v>
      </c>
      <c r="AJ35" s="136">
        <v>9.0608543123938123E-3</v>
      </c>
      <c r="AK35" s="136">
        <v>3.5651783564375809E-2</v>
      </c>
      <c r="AL35" s="136">
        <v>2.3170174565456482E-2</v>
      </c>
      <c r="AM35" s="136">
        <v>1.4301632854171397E-2</v>
      </c>
      <c r="AN35" s="136">
        <v>2.8790478658257666E-3</v>
      </c>
      <c r="AO35" s="136">
        <v>2.5967071064229272E-2</v>
      </c>
      <c r="AP35" s="139">
        <v>1.49951913440421</v>
      </c>
      <c r="AQ35" s="140">
        <v>1.1581886862388842</v>
      </c>
    </row>
    <row r="36" spans="1:43">
      <c r="A36" s="125">
        <v>32</v>
      </c>
      <c r="B36" s="3" t="s">
        <v>67</v>
      </c>
      <c r="C36" s="136">
        <v>4.1919269447459061E-4</v>
      </c>
      <c r="D36" s="136">
        <v>9.2478703530532243E-5</v>
      </c>
      <c r="E36" s="136">
        <v>6.5653911213016359E-4</v>
      </c>
      <c r="F36" s="136">
        <v>4.6907083412531421E-4</v>
      </c>
      <c r="G36" s="136">
        <v>3.4175016195953643E-4</v>
      </c>
      <c r="H36" s="136">
        <v>2.3826168085790654E-4</v>
      </c>
      <c r="I36" s="136">
        <v>2.7583937340223708E-4</v>
      </c>
      <c r="J36" s="136">
        <v>1.323533413879003E-4</v>
      </c>
      <c r="K36" s="136">
        <v>2.817383702072034E-4</v>
      </c>
      <c r="L36" s="136">
        <v>2.023856552434582E-4</v>
      </c>
      <c r="M36" s="136">
        <v>8.3215259035591699E-4</v>
      </c>
      <c r="N36" s="136">
        <v>7.2949600741411538E-4</v>
      </c>
      <c r="O36" s="136">
        <v>3.514923416610339E-4</v>
      </c>
      <c r="P36" s="136">
        <v>5.4429985866528312E-4</v>
      </c>
      <c r="Q36" s="136">
        <v>5.7954339766832196E-4</v>
      </c>
      <c r="R36" s="136">
        <v>5.1970154741009644E-4</v>
      </c>
      <c r="S36" s="136">
        <v>2.7429717008914151E-4</v>
      </c>
      <c r="T36" s="136">
        <v>1.4097449779824461E-4</v>
      </c>
      <c r="U36" s="136">
        <v>3.1551610901501978E-4</v>
      </c>
      <c r="V36" s="136">
        <v>1.9560846202797214E-4</v>
      </c>
      <c r="W36" s="136">
        <v>4.0763109704361483E-4</v>
      </c>
      <c r="X36" s="136">
        <v>2.0226021550664126E-4</v>
      </c>
      <c r="Y36" s="136">
        <v>1.0572023897887492E-3</v>
      </c>
      <c r="Z36" s="136">
        <v>3.0689850065658054E-4</v>
      </c>
      <c r="AA36" s="136">
        <v>6.7297979621575683E-4</v>
      </c>
      <c r="AB36" s="136">
        <v>5.7643640536124516E-4</v>
      </c>
      <c r="AC36" s="136">
        <v>3.4956366161647336E-4</v>
      </c>
      <c r="AD36" s="136">
        <v>7.4764045894772199E-4</v>
      </c>
      <c r="AE36" s="136">
        <v>3.0471974151256094E-4</v>
      </c>
      <c r="AF36" s="136">
        <v>3.7006315404857252E-4</v>
      </c>
      <c r="AG36" s="136">
        <v>4.3204655793430125E-4</v>
      </c>
      <c r="AH36" s="136">
        <v>1.0000988643638855</v>
      </c>
      <c r="AI36" s="136">
        <v>4.7603314355880032E-4</v>
      </c>
      <c r="AJ36" s="136">
        <v>2.3513744069776667E-4</v>
      </c>
      <c r="AK36" s="136">
        <v>8.8083071468293423E-4</v>
      </c>
      <c r="AL36" s="136">
        <v>2.8921011958762689E-4</v>
      </c>
      <c r="AM36" s="136">
        <v>3.7292891817485306E-4</v>
      </c>
      <c r="AN36" s="136">
        <v>1.1757721054037347E-4</v>
      </c>
      <c r="AO36" s="136">
        <v>0.10158756409431778</v>
      </c>
      <c r="AP36" s="139">
        <v>1.1170782798935019</v>
      </c>
      <c r="AQ36" s="140">
        <v>0.86280154466311365</v>
      </c>
    </row>
    <row r="37" spans="1:43">
      <c r="A37" s="125">
        <v>33</v>
      </c>
      <c r="B37" s="3" t="s">
        <v>96</v>
      </c>
      <c r="C37" s="136">
        <v>2.1226447830700307E-4</v>
      </c>
      <c r="D37" s="136">
        <v>1.2692320075662579E-3</v>
      </c>
      <c r="E37" s="136">
        <v>1.6033567212066788E-4</v>
      </c>
      <c r="F37" s="136">
        <v>7.3491771288395073E-4</v>
      </c>
      <c r="G37" s="136">
        <v>5.5935522559213524E-4</v>
      </c>
      <c r="H37" s="136">
        <v>2.1401646997524877E-4</v>
      </c>
      <c r="I37" s="136">
        <v>4.213921697457399E-4</v>
      </c>
      <c r="J37" s="136">
        <v>8.5629841089318853E-4</v>
      </c>
      <c r="K37" s="136">
        <v>1.4651740150555057E-4</v>
      </c>
      <c r="L37" s="136">
        <v>4.2826860856947453E-4</v>
      </c>
      <c r="M37" s="136">
        <v>8.4590066207996888E-4</v>
      </c>
      <c r="N37" s="136">
        <v>3.6815993530873233E-4</v>
      </c>
      <c r="O37" s="136">
        <v>1.5572347933552139E-4</v>
      </c>
      <c r="P37" s="136">
        <v>8.4781338850705454E-4</v>
      </c>
      <c r="Q37" s="136">
        <v>8.4113395687965319E-4</v>
      </c>
      <c r="R37" s="136">
        <v>1.0890290703059733E-3</v>
      </c>
      <c r="S37" s="136">
        <v>6.2650720355731174E-4</v>
      </c>
      <c r="T37" s="136">
        <v>1.792953094686705E-3</v>
      </c>
      <c r="U37" s="136">
        <v>1.8035032523487536E-3</v>
      </c>
      <c r="V37" s="136">
        <v>4.8121408153794466E-3</v>
      </c>
      <c r="W37" s="136">
        <v>6.3448771401664029E-4</v>
      </c>
      <c r="X37" s="136">
        <v>3.8256770717185726E-4</v>
      </c>
      <c r="Y37" s="136">
        <v>5.5771755149184254E-4</v>
      </c>
      <c r="Z37" s="136">
        <v>1.2529808928842241E-3</v>
      </c>
      <c r="AA37" s="136">
        <v>6.6574533270167147E-4</v>
      </c>
      <c r="AB37" s="136">
        <v>6.875168067467923E-4</v>
      </c>
      <c r="AC37" s="136">
        <v>7.1180719411306618E-4</v>
      </c>
      <c r="AD37" s="136">
        <v>7.7976910503446152E-4</v>
      </c>
      <c r="AE37" s="136">
        <v>1.1369397978425557E-4</v>
      </c>
      <c r="AF37" s="136">
        <v>1.6840906040591725E-3</v>
      </c>
      <c r="AG37" s="136">
        <v>9.077341443363883E-3</v>
      </c>
      <c r="AH37" s="136">
        <v>4.8086447899476709E-4</v>
      </c>
      <c r="AI37" s="136">
        <v>1.0003021149476563</v>
      </c>
      <c r="AJ37" s="136">
        <v>3.5854449397412043E-4</v>
      </c>
      <c r="AK37" s="136">
        <v>4.487525866124515E-4</v>
      </c>
      <c r="AL37" s="136">
        <v>1.2126820268083991E-3</v>
      </c>
      <c r="AM37" s="136">
        <v>1.1456961552824085E-3</v>
      </c>
      <c r="AN37" s="136">
        <v>1.9475283801854935E-4</v>
      </c>
      <c r="AO37" s="136">
        <v>4.0298582412846319E-3</v>
      </c>
      <c r="AP37" s="139">
        <v>1.0429064471155478</v>
      </c>
      <c r="AQ37" s="140">
        <v>0.80551319429127211</v>
      </c>
    </row>
    <row r="38" spans="1:43">
      <c r="A38" s="125">
        <v>34</v>
      </c>
      <c r="B38" s="3" t="s">
        <v>97</v>
      </c>
      <c r="C38" s="136">
        <v>3.4958122214289896E-5</v>
      </c>
      <c r="D38" s="136">
        <v>3.8527913010951292E-5</v>
      </c>
      <c r="E38" s="136">
        <v>3.1335647031173042E-5</v>
      </c>
      <c r="F38" s="136">
        <v>4.3348043393828541E-5</v>
      </c>
      <c r="G38" s="136">
        <v>4.1332546007481798E-5</v>
      </c>
      <c r="H38" s="136">
        <v>2.7907878372516397E-5</v>
      </c>
      <c r="I38" s="136">
        <v>4.5802539376554962E-5</v>
      </c>
      <c r="J38" s="136">
        <v>3.5768964843155065E-5</v>
      </c>
      <c r="K38" s="136">
        <v>3.4516346795135875E-5</v>
      </c>
      <c r="L38" s="136">
        <v>2.2310887093234076E-5</v>
      </c>
      <c r="M38" s="136">
        <v>5.093645996188841E-5</v>
      </c>
      <c r="N38" s="136">
        <v>3.9002953262279216E-5</v>
      </c>
      <c r="O38" s="136">
        <v>2.558352722017024E-5</v>
      </c>
      <c r="P38" s="136">
        <v>3.0161599617400428E-5</v>
      </c>
      <c r="Q38" s="136">
        <v>2.6299933484713305E-5</v>
      </c>
      <c r="R38" s="136">
        <v>2.1809485228387504E-5</v>
      </c>
      <c r="S38" s="136">
        <v>2.4170124676882232E-5</v>
      </c>
      <c r="T38" s="136">
        <v>2.06277006294016E-5</v>
      </c>
      <c r="U38" s="136">
        <v>2.6001223818729765E-5</v>
      </c>
      <c r="V38" s="136">
        <v>2.5708695742562549E-5</v>
      </c>
      <c r="W38" s="136">
        <v>2.2789358819016883E-5</v>
      </c>
      <c r="X38" s="136">
        <v>1.0974652609788095E-4</v>
      </c>
      <c r="Y38" s="136">
        <v>3.6875516014316693E-5</v>
      </c>
      <c r="Z38" s="136">
        <v>4.2365403631771647E-5</v>
      </c>
      <c r="AA38" s="136">
        <v>1.5538765362080513E-4</v>
      </c>
      <c r="AB38" s="136">
        <v>6.214523312577599E-5</v>
      </c>
      <c r="AC38" s="136">
        <v>5.6432640584744887E-5</v>
      </c>
      <c r="AD38" s="136">
        <v>1.613775221160274E-4</v>
      </c>
      <c r="AE38" s="136">
        <v>2.5478534657274463E-5</v>
      </c>
      <c r="AF38" s="136">
        <v>1.3657151661618709E-3</v>
      </c>
      <c r="AG38" s="136">
        <v>4.7081921518374499E-4</v>
      </c>
      <c r="AH38" s="136">
        <v>5.2398686967616488E-5</v>
      </c>
      <c r="AI38" s="136">
        <v>4.4182876079358945E-5</v>
      </c>
      <c r="AJ38" s="136">
        <v>1.0147591127415121</v>
      </c>
      <c r="AK38" s="136">
        <v>5.5819025060794438E-5</v>
      </c>
      <c r="AL38" s="136">
        <v>4.8191285682844961E-5</v>
      </c>
      <c r="AM38" s="136">
        <v>3.2421381878836134E-4</v>
      </c>
      <c r="AN38" s="136">
        <v>6.4434736812686995E-5</v>
      </c>
      <c r="AO38" s="136">
        <v>1.9191785057038927E-4</v>
      </c>
      <c r="AP38" s="139">
        <v>1.0186955143832683</v>
      </c>
      <c r="AQ38" s="140">
        <v>0.78681331395599519</v>
      </c>
    </row>
    <row r="39" spans="1:43">
      <c r="A39" s="125">
        <v>35</v>
      </c>
      <c r="B39" s="3" t="s">
        <v>3</v>
      </c>
      <c r="C39" s="136">
        <v>2.2973315482239559E-3</v>
      </c>
      <c r="D39" s="136">
        <v>1.8141875156790035E-3</v>
      </c>
      <c r="E39" s="136">
        <v>1.2435703278184196E-2</v>
      </c>
      <c r="F39" s="136">
        <v>2.4405953827863719E-3</v>
      </c>
      <c r="G39" s="136">
        <v>1.6093691182112976E-3</v>
      </c>
      <c r="H39" s="136">
        <v>1.0627835949351069E-3</v>
      </c>
      <c r="I39" s="136">
        <v>9.2817972039196191E-4</v>
      </c>
      <c r="J39" s="136">
        <v>1.4342956680954047E-3</v>
      </c>
      <c r="K39" s="136">
        <v>4.5212917082923266E-4</v>
      </c>
      <c r="L39" s="136">
        <v>7.33229381506467E-4</v>
      </c>
      <c r="M39" s="136">
        <v>1.182412654939255E-3</v>
      </c>
      <c r="N39" s="136">
        <v>1.4091137275227508E-3</v>
      </c>
      <c r="O39" s="136">
        <v>1.4321268976804644E-3</v>
      </c>
      <c r="P39" s="136">
        <v>6.7795356074956366E-4</v>
      </c>
      <c r="Q39" s="136">
        <v>1.662422970082142E-3</v>
      </c>
      <c r="R39" s="136">
        <v>7.4799737675256038E-4</v>
      </c>
      <c r="S39" s="136">
        <v>1.0892547491091549E-3</v>
      </c>
      <c r="T39" s="136">
        <v>8.3378403985603477E-4</v>
      </c>
      <c r="U39" s="136">
        <v>5.4267473810392134E-4</v>
      </c>
      <c r="V39" s="136">
        <v>5.6634189550414115E-4</v>
      </c>
      <c r="W39" s="136">
        <v>5.4334528483373406E-4</v>
      </c>
      <c r="X39" s="136">
        <v>1.3713034458440266E-3</v>
      </c>
      <c r="Y39" s="136">
        <v>1.2285534338097857E-3</v>
      </c>
      <c r="Z39" s="136">
        <v>2.6598656838778267E-3</v>
      </c>
      <c r="AA39" s="136">
        <v>8.4356238858927009E-3</v>
      </c>
      <c r="AB39" s="136">
        <v>2.3557488202751694E-3</v>
      </c>
      <c r="AC39" s="136">
        <v>9.8195678926751308E-4</v>
      </c>
      <c r="AD39" s="136">
        <v>3.5816261091850148E-3</v>
      </c>
      <c r="AE39" s="136">
        <v>5.2683734082497127E-4</v>
      </c>
      <c r="AF39" s="136">
        <v>2.1167577732343914E-3</v>
      </c>
      <c r="AG39" s="136">
        <v>1.6268226069431984E-3</v>
      </c>
      <c r="AH39" s="136">
        <v>3.972366453354071E-4</v>
      </c>
      <c r="AI39" s="136">
        <v>2.4501717313077983E-3</v>
      </c>
      <c r="AJ39" s="136">
        <v>1.4021137449218063E-3</v>
      </c>
      <c r="AK39" s="136">
        <v>1.0003633260186116</v>
      </c>
      <c r="AL39" s="136">
        <v>2.1195649452147359E-3</v>
      </c>
      <c r="AM39" s="136">
        <v>2.7568393891609895E-3</v>
      </c>
      <c r="AN39" s="136">
        <v>3.4500153820264895E-4</v>
      </c>
      <c r="AO39" s="136">
        <v>5.9368154259106332E-4</v>
      </c>
      <c r="AP39" s="139">
        <v>1.0712082637184774</v>
      </c>
      <c r="AQ39" s="140">
        <v>0.82737276449445241</v>
      </c>
    </row>
    <row r="40" spans="1:43">
      <c r="A40" s="125">
        <v>36</v>
      </c>
      <c r="B40" s="3" t="s">
        <v>98</v>
      </c>
      <c r="C40" s="136">
        <v>4.3875070135565554E-2</v>
      </c>
      <c r="D40" s="136">
        <v>2.8032077860509312E-2</v>
      </c>
      <c r="E40" s="136">
        <v>2.4718555690358475E-2</v>
      </c>
      <c r="F40" s="136">
        <v>0.10522063900875514</v>
      </c>
      <c r="G40" s="136">
        <v>4.8218746993558263E-2</v>
      </c>
      <c r="H40" s="136">
        <v>3.6802608892315833E-2</v>
      </c>
      <c r="I40" s="136">
        <v>3.2698788901692297E-2</v>
      </c>
      <c r="J40" s="136">
        <v>5.6554823413935987E-2</v>
      </c>
      <c r="K40" s="136">
        <v>1.527896755366156E-2</v>
      </c>
      <c r="L40" s="136">
        <v>4.4223139737275978E-2</v>
      </c>
      <c r="M40" s="136">
        <v>6.2501080574853388E-2</v>
      </c>
      <c r="N40" s="136">
        <v>2.8549049461271778E-2</v>
      </c>
      <c r="O40" s="136">
        <v>1.9727074801085133E-2</v>
      </c>
      <c r="P40" s="136">
        <v>3.626414694574287E-2</v>
      </c>
      <c r="Q40" s="136">
        <v>4.0529915116316838E-2</v>
      </c>
      <c r="R40" s="136">
        <v>4.1497558941647424E-2</v>
      </c>
      <c r="S40" s="136">
        <v>4.1326617944882363E-2</v>
      </c>
      <c r="T40" s="136">
        <v>5.1879203159918653E-2</v>
      </c>
      <c r="U40" s="136">
        <v>4.1613155826984112E-2</v>
      </c>
      <c r="V40" s="136">
        <v>4.5684591846431422E-2</v>
      </c>
      <c r="W40" s="136">
        <v>3.4902379901333928E-2</v>
      </c>
      <c r="X40" s="136">
        <v>5.3345853929574839E-2</v>
      </c>
      <c r="Y40" s="136">
        <v>9.4379874626564414E-2</v>
      </c>
      <c r="Z40" s="136">
        <v>6.7289693751644286E-2</v>
      </c>
      <c r="AA40" s="136">
        <v>0.1552984828638693</v>
      </c>
      <c r="AB40" s="136">
        <v>6.8238643207234509E-2</v>
      </c>
      <c r="AC40" s="136">
        <v>8.2612081744642379E-2</v>
      </c>
      <c r="AD40" s="136">
        <v>0.11062807948466209</v>
      </c>
      <c r="AE40" s="136">
        <v>3.0502482102998073E-2</v>
      </c>
      <c r="AF40" s="136">
        <v>7.2915136159092286E-2</v>
      </c>
      <c r="AG40" s="136">
        <v>0.14451680751099161</v>
      </c>
      <c r="AH40" s="136">
        <v>8.1525897545150064E-2</v>
      </c>
      <c r="AI40" s="136">
        <v>8.0137544521399429E-2</v>
      </c>
      <c r="AJ40" s="136">
        <v>4.6580579299503884E-2</v>
      </c>
      <c r="AK40" s="136">
        <v>7.1965277766053798E-2</v>
      </c>
      <c r="AL40" s="136">
        <v>1.1347549842176599</v>
      </c>
      <c r="AM40" s="136">
        <v>4.7979692429861755E-2</v>
      </c>
      <c r="AN40" s="136">
        <v>1.554668735462268E-2</v>
      </c>
      <c r="AO40" s="136">
        <v>4.4000273890239812E-2</v>
      </c>
      <c r="AP40" s="139">
        <v>3.2823162651138613</v>
      </c>
      <c r="AQ40" s="140">
        <v>2.5351737605023463</v>
      </c>
    </row>
    <row r="41" spans="1:43">
      <c r="A41" s="125">
        <v>37</v>
      </c>
      <c r="B41" s="3" t="s">
        <v>99</v>
      </c>
      <c r="C41" s="136">
        <v>1.1716138614599077E-3</v>
      </c>
      <c r="D41" s="136">
        <v>1.2992885752534283E-4</v>
      </c>
      <c r="E41" s="136">
        <v>7.2494434481711967E-4</v>
      </c>
      <c r="F41" s="136">
        <v>2.5678017972382465E-4</v>
      </c>
      <c r="G41" s="136">
        <v>3.2263184944947683E-4</v>
      </c>
      <c r="H41" s="136">
        <v>1.610149803051387E-4</v>
      </c>
      <c r="I41" s="136">
        <v>1.4088241162565383E-4</v>
      </c>
      <c r="J41" s="136">
        <v>2.8468524589709155E-4</v>
      </c>
      <c r="K41" s="136">
        <v>7.7093026682780377E-5</v>
      </c>
      <c r="L41" s="136">
        <v>1.4773334420543685E-4</v>
      </c>
      <c r="M41" s="136">
        <v>2.5932899915194138E-4</v>
      </c>
      <c r="N41" s="136">
        <v>1.5111828094507211E-4</v>
      </c>
      <c r="O41" s="136">
        <v>7.4388098905445323E-5</v>
      </c>
      <c r="P41" s="136">
        <v>1.6756059257127891E-4</v>
      </c>
      <c r="Q41" s="136">
        <v>1.7305858093914048E-4</v>
      </c>
      <c r="R41" s="136">
        <v>2.2529702751517992E-4</v>
      </c>
      <c r="S41" s="136">
        <v>2.1700867756372104E-4</v>
      </c>
      <c r="T41" s="136">
        <v>2.4197403273077168E-4</v>
      </c>
      <c r="U41" s="136">
        <v>1.8432467488570958E-4</v>
      </c>
      <c r="V41" s="136">
        <v>2.646402801468434E-4</v>
      </c>
      <c r="W41" s="136">
        <v>2.1901607189103351E-4</v>
      </c>
      <c r="X41" s="136">
        <v>2.6730728420363583E-4</v>
      </c>
      <c r="Y41" s="136">
        <v>3.4827723048283347E-4</v>
      </c>
      <c r="Z41" s="136">
        <v>1.9923343834490068E-4</v>
      </c>
      <c r="AA41" s="136">
        <v>5.5091788628060213E-4</v>
      </c>
      <c r="AB41" s="136">
        <v>1.8369352262433391E-4</v>
      </c>
      <c r="AC41" s="136">
        <v>5.7332090852273664E-4</v>
      </c>
      <c r="AD41" s="136">
        <v>4.2655812471799971E-4</v>
      </c>
      <c r="AE41" s="136">
        <v>5.2768583784657008E-4</v>
      </c>
      <c r="AF41" s="136">
        <v>5.9853349075577559E-4</v>
      </c>
      <c r="AG41" s="136">
        <v>3.8132570396115189E-3</v>
      </c>
      <c r="AH41" s="136">
        <v>4.0468725678607383E-4</v>
      </c>
      <c r="AI41" s="136">
        <v>5.9033846937513118E-3</v>
      </c>
      <c r="AJ41" s="136">
        <v>1.3047763255661751E-2</v>
      </c>
      <c r="AK41" s="136">
        <v>1.5767090801350912E-3</v>
      </c>
      <c r="AL41" s="136">
        <v>1.1649602365486067E-3</v>
      </c>
      <c r="AM41" s="136">
        <v>1.0082007686953627</v>
      </c>
      <c r="AN41" s="136">
        <v>9.2216236914246562E-5</v>
      </c>
      <c r="AO41" s="136">
        <v>2.1423753593607228E-3</v>
      </c>
      <c r="AP41" s="139">
        <v>1.0456166729968495</v>
      </c>
      <c r="AQ41" s="140">
        <v>0.80760650065919826</v>
      </c>
    </row>
    <row r="42" spans="1:43">
      <c r="A42" s="125">
        <v>38</v>
      </c>
      <c r="B42" s="3" t="s">
        <v>4</v>
      </c>
      <c r="C42" s="136">
        <v>6.4938866432852924E-4</v>
      </c>
      <c r="D42" s="136">
        <v>4.8485947129603135E-3</v>
      </c>
      <c r="E42" s="136">
        <v>1.3211180088101048E-3</v>
      </c>
      <c r="F42" s="136">
        <v>1.7218241354889439E-3</v>
      </c>
      <c r="G42" s="136">
        <v>1.1394363118673637E-3</v>
      </c>
      <c r="H42" s="136">
        <v>1.3794367839096017E-3</v>
      </c>
      <c r="I42" s="136">
        <v>1.0167134974834807E-3</v>
      </c>
      <c r="J42" s="136">
        <v>1.0058130843820132E-3</v>
      </c>
      <c r="K42" s="136">
        <v>2.1622220070321126E-4</v>
      </c>
      <c r="L42" s="136">
        <v>4.0415837638478299E-4</v>
      </c>
      <c r="M42" s="136">
        <v>1.4491167174445797E-3</v>
      </c>
      <c r="N42" s="136">
        <v>4.6109129403851446E-4</v>
      </c>
      <c r="O42" s="136">
        <v>3.9048520004273638E-4</v>
      </c>
      <c r="P42" s="136">
        <v>8.0359351356157555E-4</v>
      </c>
      <c r="Q42" s="136">
        <v>8.5857010652923922E-4</v>
      </c>
      <c r="R42" s="136">
        <v>1.2396649603979369E-3</v>
      </c>
      <c r="S42" s="136">
        <v>1.5444256540954764E-3</v>
      </c>
      <c r="T42" s="136">
        <v>1.8736583636558995E-3</v>
      </c>
      <c r="U42" s="136">
        <v>1.1221246979458721E-3</v>
      </c>
      <c r="V42" s="136">
        <v>1.0992001777111922E-3</v>
      </c>
      <c r="W42" s="136">
        <v>1.0685643927751361E-3</v>
      </c>
      <c r="X42" s="136">
        <v>1.6690909183376009E-3</v>
      </c>
      <c r="Y42" s="136">
        <v>1.1226798011502574E-3</v>
      </c>
      <c r="Z42" s="136">
        <v>4.2964706542451928E-4</v>
      </c>
      <c r="AA42" s="136">
        <v>1.6617540052146155E-3</v>
      </c>
      <c r="AB42" s="136">
        <v>3.2718002559381037E-3</v>
      </c>
      <c r="AC42" s="136">
        <v>2.3684725099105378E-3</v>
      </c>
      <c r="AD42" s="136">
        <v>3.9738588427874998E-3</v>
      </c>
      <c r="AE42" s="136">
        <v>6.767195662000364E-4</v>
      </c>
      <c r="AF42" s="136">
        <v>3.0107935750844344E-3</v>
      </c>
      <c r="AG42" s="136">
        <v>2.6572685500220279E-3</v>
      </c>
      <c r="AH42" s="136">
        <v>3.1288923055992923E-3</v>
      </c>
      <c r="AI42" s="136">
        <v>3.8972857498901065E-3</v>
      </c>
      <c r="AJ42" s="136">
        <v>2.7191541725788159E-3</v>
      </c>
      <c r="AK42" s="136">
        <v>4.8381964955165769E-3</v>
      </c>
      <c r="AL42" s="136">
        <v>1.9363353064791612E-3</v>
      </c>
      <c r="AM42" s="136">
        <v>2.2785456208720403E-3</v>
      </c>
      <c r="AN42" s="136">
        <v>1.0004869774224474</v>
      </c>
      <c r="AO42" s="136">
        <v>8.1800009739963365E-4</v>
      </c>
      <c r="AP42" s="139">
        <v>1.0665586731153691</v>
      </c>
      <c r="AQ42" s="140">
        <v>0.82378154441022033</v>
      </c>
    </row>
    <row r="43" spans="1:43">
      <c r="A43" s="127">
        <v>39</v>
      </c>
      <c r="B43" s="3" t="s">
        <v>5</v>
      </c>
      <c r="C43" s="136">
        <v>4.1301280528875531E-3</v>
      </c>
      <c r="D43" s="136">
        <v>9.1115349284617429E-4</v>
      </c>
      <c r="E43" s="136">
        <v>6.4686017685144535E-3</v>
      </c>
      <c r="F43" s="136">
        <v>4.6215562349924385E-3</v>
      </c>
      <c r="G43" s="136">
        <v>3.3671195838874588E-3</v>
      </c>
      <c r="H43" s="136">
        <v>2.3474914162632896E-3</v>
      </c>
      <c r="I43" s="136">
        <v>2.7177285033734289E-3</v>
      </c>
      <c r="J43" s="136">
        <v>1.3040214091629516E-3</v>
      </c>
      <c r="K43" s="136">
        <v>2.7758488201375902E-3</v>
      </c>
      <c r="L43" s="136">
        <v>1.99402013260444E-3</v>
      </c>
      <c r="M43" s="136">
        <v>8.1988469813858954E-3</v>
      </c>
      <c r="N43" s="136">
        <v>7.1874151539468977E-3</v>
      </c>
      <c r="O43" s="136">
        <v>3.4631051537978748E-3</v>
      </c>
      <c r="P43" s="136">
        <v>5.3627559475335294E-3</v>
      </c>
      <c r="Q43" s="136">
        <v>5.7099956085250696E-3</v>
      </c>
      <c r="R43" s="136">
        <v>5.1203992063311504E-3</v>
      </c>
      <c r="S43" s="136">
        <v>2.7025338273911682E-3</v>
      </c>
      <c r="T43" s="136">
        <v>1.3889620114397232E-3</v>
      </c>
      <c r="U43" s="136">
        <v>3.1086465727036888E-3</v>
      </c>
      <c r="V43" s="136">
        <v>1.9272473186025137E-3</v>
      </c>
      <c r="W43" s="136">
        <v>4.0162165307754709E-3</v>
      </c>
      <c r="X43" s="136">
        <v>1.992784228012582E-3</v>
      </c>
      <c r="Y43" s="136">
        <v>1.04161673263868E-2</v>
      </c>
      <c r="Z43" s="136">
        <v>3.0237409278794192E-3</v>
      </c>
      <c r="AA43" s="136">
        <v>6.6305848647028971E-3</v>
      </c>
      <c r="AB43" s="136">
        <v>5.6793837294138476E-3</v>
      </c>
      <c r="AC43" s="136">
        <v>3.4441026862881106E-3</v>
      </c>
      <c r="AD43" s="136">
        <v>7.3661847491020196E-3</v>
      </c>
      <c r="AE43" s="136">
        <v>3.002274536933653E-3</v>
      </c>
      <c r="AF43" s="136">
        <v>3.6460755018446582E-3</v>
      </c>
      <c r="AG43" s="136">
        <v>4.256771724789987E-3</v>
      </c>
      <c r="AH43" s="136">
        <v>9.7406869942293225E-4</v>
      </c>
      <c r="AI43" s="136">
        <v>4.6901529206769682E-3</v>
      </c>
      <c r="AJ43" s="136">
        <v>2.3167096013618524E-3</v>
      </c>
      <c r="AK43" s="136">
        <v>8.6784519208206127E-3</v>
      </c>
      <c r="AL43" s="136">
        <v>2.8494648018257034E-3</v>
      </c>
      <c r="AM43" s="136">
        <v>3.674310661872304E-3</v>
      </c>
      <c r="AN43" s="136">
        <v>1.1584384509413196E-3</v>
      </c>
      <c r="AO43" s="136">
        <v>1.000899237560273</v>
      </c>
      <c r="AP43" s="139">
        <v>1.1535226986196514</v>
      </c>
      <c r="AQ43" s="140">
        <v>0.89095024412065649</v>
      </c>
    </row>
    <row r="44" spans="1:43">
      <c r="A44" s="132"/>
      <c r="B44" s="4" t="s">
        <v>35</v>
      </c>
      <c r="C44" s="141">
        <v>1.2337071551142613</v>
      </c>
      <c r="D44" s="141">
        <v>1.1927883623754092</v>
      </c>
      <c r="E44" s="141">
        <v>1.2052399315810052</v>
      </c>
      <c r="F44" s="141">
        <v>1.306434225566738</v>
      </c>
      <c r="G44" s="141">
        <v>1.2748135546740775</v>
      </c>
      <c r="H44" s="141">
        <v>1.2264137241181465</v>
      </c>
      <c r="I44" s="141">
        <v>1.3261715947825043</v>
      </c>
      <c r="J44" s="141">
        <v>1.2819953411909104</v>
      </c>
      <c r="K44" s="141">
        <v>1.1082993073421799</v>
      </c>
      <c r="L44" s="141">
        <v>1.2456114110142513</v>
      </c>
      <c r="M44" s="141">
        <v>1.3030645040002025</v>
      </c>
      <c r="N44" s="141">
        <v>1.8659871330509152</v>
      </c>
      <c r="O44" s="141">
        <v>1.1553738756744276</v>
      </c>
      <c r="P44" s="141">
        <v>1.4115239007926292</v>
      </c>
      <c r="Q44" s="141">
        <v>1.3604767489913889</v>
      </c>
      <c r="R44" s="141">
        <v>1.3274289517958109</v>
      </c>
      <c r="S44" s="141">
        <v>1.2207278217423239</v>
      </c>
      <c r="T44" s="141">
        <v>1.2383409287375042</v>
      </c>
      <c r="U44" s="141">
        <v>1.2690361522039737</v>
      </c>
      <c r="V44" s="141">
        <v>1.2252596715928863</v>
      </c>
      <c r="W44" s="141">
        <v>1.3272507932689503</v>
      </c>
      <c r="X44" s="141">
        <v>1.3218359601192711</v>
      </c>
      <c r="Y44" s="141">
        <v>1.3080567781663281</v>
      </c>
      <c r="Z44" s="141">
        <v>1.3215914328473619</v>
      </c>
      <c r="AA44" s="141">
        <v>1.5037446081771826</v>
      </c>
      <c r="AB44" s="141">
        <v>1.2882925485808523</v>
      </c>
      <c r="AC44" s="141">
        <v>1.256087873665235</v>
      </c>
      <c r="AD44" s="141">
        <v>1.3145688316594355</v>
      </c>
      <c r="AE44" s="141">
        <v>1.190467217599865</v>
      </c>
      <c r="AF44" s="141">
        <v>1.2814207512143763</v>
      </c>
      <c r="AG44" s="141">
        <v>1.3840965213560188</v>
      </c>
      <c r="AH44" s="141">
        <v>1.2307108438025025</v>
      </c>
      <c r="AI44" s="141">
        <v>1.2294338770331572</v>
      </c>
      <c r="AJ44" s="141">
        <v>1.2311061259961336</v>
      </c>
      <c r="AK44" s="141">
        <v>1.2543027255669874</v>
      </c>
      <c r="AL44" s="141">
        <v>1.2541776830293137</v>
      </c>
      <c r="AM44" s="141">
        <v>1.2985813684867873</v>
      </c>
      <c r="AN44" s="141">
        <v>1.3880388125767185</v>
      </c>
      <c r="AO44" s="141">
        <v>1.3312531898163391</v>
      </c>
      <c r="AP44" s="137"/>
      <c r="AQ44" s="142"/>
    </row>
    <row r="45" spans="1:43">
      <c r="A45" s="127"/>
      <c r="B45" s="4" t="s">
        <v>36</v>
      </c>
      <c r="C45" s="141">
        <v>0.95288258509153034</v>
      </c>
      <c r="D45" s="141">
        <v>0.92127799818272638</v>
      </c>
      <c r="E45" s="141">
        <v>0.93089525897584835</v>
      </c>
      <c r="F45" s="141">
        <v>1.0090550394795992</v>
      </c>
      <c r="G45" s="141">
        <v>0.98463207451775914</v>
      </c>
      <c r="H45" s="141">
        <v>0.94724933302441328</v>
      </c>
      <c r="I45" s="141">
        <v>1.0242996583693091</v>
      </c>
      <c r="J45" s="141">
        <v>0.99017909535926618</v>
      </c>
      <c r="K45" s="141">
        <v>0.85602089982007012</v>
      </c>
      <c r="L45" s="141">
        <v>0.96207711564811371</v>
      </c>
      <c r="M45" s="141">
        <v>1.0064523561896075</v>
      </c>
      <c r="N45" s="141">
        <v>1.4412388188868142</v>
      </c>
      <c r="O45" s="141">
        <v>0.89238004402909088</v>
      </c>
      <c r="P45" s="141">
        <v>1.0902235088206091</v>
      </c>
      <c r="Q45" s="141">
        <v>1.0507960468266639</v>
      </c>
      <c r="R45" s="141">
        <v>1.0252708074756882</v>
      </c>
      <c r="S45" s="141">
        <v>0.94285769329695279</v>
      </c>
      <c r="T45" s="141">
        <v>0.95646158856130903</v>
      </c>
      <c r="U45" s="141">
        <v>0.98016976255174249</v>
      </c>
      <c r="V45" s="141">
        <v>0.94635797355629092</v>
      </c>
      <c r="W45" s="141">
        <v>1.0251332025692668</v>
      </c>
      <c r="X45" s="141">
        <v>1.0209509295005594</v>
      </c>
      <c r="Y45" s="141">
        <v>1.0103082559411678</v>
      </c>
      <c r="Z45" s="141">
        <v>1.0207620631411352</v>
      </c>
      <c r="AA45" s="141">
        <v>1.1614523297667145</v>
      </c>
      <c r="AB45" s="141">
        <v>0.99504289081648678</v>
      </c>
      <c r="AC45" s="141">
        <v>0.97016885668414554</v>
      </c>
      <c r="AD45" s="141">
        <v>1.0153379928127124</v>
      </c>
      <c r="AE45" s="141">
        <v>0.91948520770978193</v>
      </c>
      <c r="AF45" s="141">
        <v>0.98973529734777066</v>
      </c>
      <c r="AG45" s="141">
        <v>1.0690393306211861</v>
      </c>
      <c r="AH45" s="141">
        <v>0.95056831394812979</v>
      </c>
      <c r="AI45" s="141">
        <v>0.94958201878788406</v>
      </c>
      <c r="AJ45" s="141">
        <v>0.95087361939841142</v>
      </c>
      <c r="AK45" s="141">
        <v>0.96879005578510091</v>
      </c>
      <c r="AL45" s="141">
        <v>0.96869347625563063</v>
      </c>
      <c r="AM45" s="141">
        <v>1.0029897015882867</v>
      </c>
      <c r="AN45" s="141">
        <v>1.0720842514794233</v>
      </c>
      <c r="AO45" s="141">
        <v>1.0282245471827978</v>
      </c>
      <c r="AP45" s="139"/>
      <c r="AQ45" s="143"/>
    </row>
    <row r="46" spans="1:43">
      <c r="A46" s="73" t="s">
        <v>188</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430AF-A328-46BE-8300-CD86936D7F97}">
  <dimension ref="A1:L48"/>
  <sheetViews>
    <sheetView workbookViewId="0">
      <pane xSplit="2" ySplit="7" topLeftCell="C8" activePane="bottomRight" state="frozen"/>
      <selection pane="topRight"/>
      <selection pane="bottomLeft"/>
      <selection pane="bottomRight" activeCell="C8" sqref="C8"/>
    </sheetView>
  </sheetViews>
  <sheetFormatPr defaultRowHeight="12"/>
  <cols>
    <col min="1" max="1" width="4.1640625" style="73" customWidth="1"/>
    <col min="2" max="2" width="21.58203125" style="73" customWidth="1"/>
    <col min="3" max="12" width="10.58203125" style="73" customWidth="1"/>
    <col min="13" max="16384" width="8.6640625" style="73"/>
  </cols>
  <sheetData>
    <row r="1" spans="1:12">
      <c r="A1" s="73" t="s">
        <v>0</v>
      </c>
    </row>
    <row r="2" spans="1:12">
      <c r="A2" s="73" t="s">
        <v>53</v>
      </c>
    </row>
    <row r="3" spans="1:12" ht="9.5" customHeight="1">
      <c r="A3" s="123"/>
      <c r="B3" s="124"/>
      <c r="C3" s="239" t="s">
        <v>54</v>
      </c>
      <c r="D3" s="9"/>
      <c r="E3" s="9"/>
      <c r="F3" s="9"/>
      <c r="G3" s="9"/>
      <c r="H3" s="9"/>
      <c r="I3" s="9"/>
      <c r="J3" s="9"/>
      <c r="K3" s="9"/>
      <c r="L3" s="10"/>
    </row>
    <row r="4" spans="1:12" ht="9.5" customHeight="1">
      <c r="A4" s="125"/>
      <c r="B4" s="126"/>
      <c r="C4" s="240"/>
      <c r="D4" s="242" t="s">
        <v>55</v>
      </c>
      <c r="E4" s="242" t="s">
        <v>56</v>
      </c>
      <c r="F4" s="245" t="s">
        <v>61</v>
      </c>
      <c r="G4" s="9"/>
      <c r="H4" s="9"/>
      <c r="I4" s="9"/>
      <c r="J4" s="9"/>
      <c r="K4" s="9"/>
      <c r="L4" s="10"/>
    </row>
    <row r="5" spans="1:12" ht="9.5" customHeight="1">
      <c r="A5" s="125"/>
      <c r="B5" s="126" t="s">
        <v>100</v>
      </c>
      <c r="C5" s="240"/>
      <c r="D5" s="244"/>
      <c r="E5" s="244"/>
      <c r="F5" s="246"/>
      <c r="G5" s="242" t="s">
        <v>57</v>
      </c>
      <c r="H5" s="239" t="s">
        <v>58</v>
      </c>
      <c r="I5" s="9"/>
      <c r="J5" s="9"/>
      <c r="K5" s="9"/>
      <c r="L5" s="10"/>
    </row>
    <row r="6" spans="1:12" ht="9.5" customHeight="1">
      <c r="A6" s="125"/>
      <c r="B6" s="126"/>
      <c r="C6" s="240"/>
      <c r="D6" s="244"/>
      <c r="E6" s="244"/>
      <c r="F6" s="246"/>
      <c r="G6" s="244"/>
      <c r="H6" s="248"/>
      <c r="I6" s="239" t="s">
        <v>59</v>
      </c>
      <c r="J6" s="9"/>
      <c r="K6" s="9"/>
      <c r="L6" s="242" t="s">
        <v>60</v>
      </c>
    </row>
    <row r="7" spans="1:12" ht="30" customHeight="1">
      <c r="A7" s="127"/>
      <c r="B7" s="128"/>
      <c r="C7" s="241"/>
      <c r="D7" s="243"/>
      <c r="E7" s="243"/>
      <c r="F7" s="247"/>
      <c r="G7" s="243"/>
      <c r="H7" s="249"/>
      <c r="I7" s="249"/>
      <c r="J7" s="11" t="s">
        <v>62</v>
      </c>
      <c r="K7" s="11" t="s">
        <v>63</v>
      </c>
      <c r="L7" s="243"/>
    </row>
    <row r="8" spans="1:12">
      <c r="A8" s="125">
        <v>1</v>
      </c>
      <c r="B8" s="3" t="s">
        <v>73</v>
      </c>
      <c r="C8" s="129">
        <v>52513</v>
      </c>
      <c r="D8" s="130">
        <v>23352</v>
      </c>
      <c r="E8" s="130">
        <v>9219</v>
      </c>
      <c r="F8" s="129">
        <v>19942</v>
      </c>
      <c r="G8" s="131">
        <v>2038</v>
      </c>
      <c r="H8" s="130">
        <v>17904</v>
      </c>
      <c r="I8" s="130">
        <v>9048</v>
      </c>
      <c r="J8" s="129">
        <v>6300</v>
      </c>
      <c r="K8" s="130">
        <v>2748</v>
      </c>
      <c r="L8" s="130">
        <v>8856</v>
      </c>
    </row>
    <row r="9" spans="1:12">
      <c r="A9" s="125">
        <v>2</v>
      </c>
      <c r="B9" s="3" t="s">
        <v>74</v>
      </c>
      <c r="C9" s="129">
        <v>2815</v>
      </c>
      <c r="D9" s="130">
        <v>183</v>
      </c>
      <c r="E9" s="130">
        <v>75</v>
      </c>
      <c r="F9" s="129">
        <v>2557</v>
      </c>
      <c r="G9" s="130">
        <v>597</v>
      </c>
      <c r="H9" s="130">
        <v>1960</v>
      </c>
      <c r="I9" s="130">
        <v>1389</v>
      </c>
      <c r="J9" s="129">
        <v>1137</v>
      </c>
      <c r="K9" s="130">
        <v>252</v>
      </c>
      <c r="L9" s="130">
        <v>571</v>
      </c>
    </row>
    <row r="10" spans="1:12">
      <c r="A10" s="125">
        <v>3</v>
      </c>
      <c r="B10" s="3" t="s">
        <v>75</v>
      </c>
      <c r="C10" s="129">
        <v>4840</v>
      </c>
      <c r="D10" s="130">
        <v>2542</v>
      </c>
      <c r="E10" s="130">
        <v>145</v>
      </c>
      <c r="F10" s="129">
        <v>2153</v>
      </c>
      <c r="G10" s="130">
        <v>281</v>
      </c>
      <c r="H10" s="130">
        <v>1872</v>
      </c>
      <c r="I10" s="130">
        <v>1772</v>
      </c>
      <c r="J10" s="129">
        <v>1147</v>
      </c>
      <c r="K10" s="130">
        <v>625</v>
      </c>
      <c r="L10" s="130">
        <v>100</v>
      </c>
    </row>
    <row r="11" spans="1:12">
      <c r="A11" s="125">
        <v>4</v>
      </c>
      <c r="B11" s="3" t="s">
        <v>76</v>
      </c>
      <c r="C11" s="129">
        <v>268</v>
      </c>
      <c r="D11" s="130">
        <v>7</v>
      </c>
      <c r="E11" s="130">
        <v>3</v>
      </c>
      <c r="F11" s="129">
        <v>258</v>
      </c>
      <c r="G11" s="130">
        <v>38</v>
      </c>
      <c r="H11" s="130">
        <v>220</v>
      </c>
      <c r="I11" s="130">
        <v>218</v>
      </c>
      <c r="J11" s="129">
        <v>191</v>
      </c>
      <c r="K11" s="130">
        <v>27</v>
      </c>
      <c r="L11" s="130">
        <v>2</v>
      </c>
    </row>
    <row r="12" spans="1:12">
      <c r="A12" s="125">
        <v>5</v>
      </c>
      <c r="B12" s="3" t="s">
        <v>77</v>
      </c>
      <c r="C12" s="129">
        <v>73064</v>
      </c>
      <c r="D12" s="130">
        <v>1835</v>
      </c>
      <c r="E12" s="130">
        <v>749</v>
      </c>
      <c r="F12" s="129">
        <v>70480</v>
      </c>
      <c r="G12" s="130">
        <v>2485</v>
      </c>
      <c r="H12" s="130">
        <v>67995</v>
      </c>
      <c r="I12" s="130">
        <v>66770</v>
      </c>
      <c r="J12" s="129">
        <v>32185</v>
      </c>
      <c r="K12" s="130">
        <v>34585</v>
      </c>
      <c r="L12" s="130">
        <v>1225</v>
      </c>
    </row>
    <row r="13" spans="1:12">
      <c r="A13" s="125">
        <v>6</v>
      </c>
      <c r="B13" s="3" t="s">
        <v>78</v>
      </c>
      <c r="C13" s="129">
        <v>10581</v>
      </c>
      <c r="D13" s="130">
        <v>1944</v>
      </c>
      <c r="E13" s="130">
        <v>694</v>
      </c>
      <c r="F13" s="129">
        <v>7943</v>
      </c>
      <c r="G13" s="130">
        <v>872</v>
      </c>
      <c r="H13" s="130">
        <v>7071</v>
      </c>
      <c r="I13" s="130">
        <v>6941</v>
      </c>
      <c r="J13" s="129">
        <v>4102</v>
      </c>
      <c r="K13" s="130">
        <v>2839</v>
      </c>
      <c r="L13" s="130">
        <v>130</v>
      </c>
    </row>
    <row r="14" spans="1:12">
      <c r="A14" s="125">
        <v>7</v>
      </c>
      <c r="B14" s="3" t="s">
        <v>79</v>
      </c>
      <c r="C14" s="129">
        <v>16373</v>
      </c>
      <c r="D14" s="130">
        <v>1416</v>
      </c>
      <c r="E14" s="130">
        <v>480</v>
      </c>
      <c r="F14" s="129">
        <v>14477</v>
      </c>
      <c r="G14" s="130">
        <v>1230</v>
      </c>
      <c r="H14" s="130">
        <v>13247</v>
      </c>
      <c r="I14" s="130">
        <v>13146</v>
      </c>
      <c r="J14" s="129">
        <v>9575</v>
      </c>
      <c r="K14" s="130">
        <v>3571</v>
      </c>
      <c r="L14" s="130">
        <v>101</v>
      </c>
    </row>
    <row r="15" spans="1:12">
      <c r="A15" s="125">
        <v>8</v>
      </c>
      <c r="B15" s="3" t="s">
        <v>80</v>
      </c>
      <c r="C15" s="129">
        <v>26780</v>
      </c>
      <c r="D15" s="130">
        <v>54</v>
      </c>
      <c r="E15" s="130">
        <v>21</v>
      </c>
      <c r="F15" s="129">
        <v>26705</v>
      </c>
      <c r="G15" s="130">
        <v>665</v>
      </c>
      <c r="H15" s="130">
        <v>26040</v>
      </c>
      <c r="I15" s="130">
        <v>25894</v>
      </c>
      <c r="J15" s="129">
        <v>21301</v>
      </c>
      <c r="K15" s="130">
        <v>4593</v>
      </c>
      <c r="L15" s="130">
        <v>146</v>
      </c>
    </row>
    <row r="16" spans="1:12">
      <c r="A16" s="125">
        <v>9</v>
      </c>
      <c r="B16" s="3" t="s">
        <v>81</v>
      </c>
      <c r="C16" s="129">
        <v>1419</v>
      </c>
      <c r="D16" s="130">
        <v>0</v>
      </c>
      <c r="E16" s="130">
        <v>0</v>
      </c>
      <c r="F16" s="129">
        <v>1419</v>
      </c>
      <c r="G16" s="130">
        <v>61</v>
      </c>
      <c r="H16" s="130">
        <v>1358</v>
      </c>
      <c r="I16" s="130">
        <v>1355</v>
      </c>
      <c r="J16" s="129">
        <v>1211</v>
      </c>
      <c r="K16" s="130">
        <v>144</v>
      </c>
      <c r="L16" s="130">
        <v>3</v>
      </c>
    </row>
    <row r="17" spans="1:12">
      <c r="A17" s="125">
        <v>10</v>
      </c>
      <c r="B17" s="3" t="s">
        <v>82</v>
      </c>
      <c r="C17" s="129">
        <v>26350</v>
      </c>
      <c r="D17" s="130">
        <v>948</v>
      </c>
      <c r="E17" s="130">
        <v>356</v>
      </c>
      <c r="F17" s="129">
        <v>25046</v>
      </c>
      <c r="G17" s="130">
        <v>1267</v>
      </c>
      <c r="H17" s="130">
        <v>23779</v>
      </c>
      <c r="I17" s="130">
        <v>23494</v>
      </c>
      <c r="J17" s="129">
        <v>16467</v>
      </c>
      <c r="K17" s="130">
        <v>7027</v>
      </c>
      <c r="L17" s="130">
        <v>285</v>
      </c>
    </row>
    <row r="18" spans="1:12">
      <c r="A18" s="125">
        <v>11</v>
      </c>
      <c r="B18" s="3" t="s">
        <v>83</v>
      </c>
      <c r="C18" s="129">
        <v>10820</v>
      </c>
      <c r="D18" s="130">
        <v>410</v>
      </c>
      <c r="E18" s="130">
        <v>148</v>
      </c>
      <c r="F18" s="129">
        <v>10262</v>
      </c>
      <c r="G18" s="130">
        <v>854</v>
      </c>
      <c r="H18" s="130">
        <v>9408</v>
      </c>
      <c r="I18" s="130">
        <v>9158</v>
      </c>
      <c r="J18" s="129">
        <v>7697</v>
      </c>
      <c r="K18" s="130">
        <v>1461</v>
      </c>
      <c r="L18" s="130">
        <v>250</v>
      </c>
    </row>
    <row r="19" spans="1:12">
      <c r="A19" s="125">
        <v>12</v>
      </c>
      <c r="B19" s="3" t="s">
        <v>84</v>
      </c>
      <c r="C19" s="129">
        <v>27572</v>
      </c>
      <c r="D19" s="130">
        <v>391</v>
      </c>
      <c r="E19" s="130">
        <v>69</v>
      </c>
      <c r="F19" s="129">
        <v>27112</v>
      </c>
      <c r="G19" s="130">
        <v>732</v>
      </c>
      <c r="H19" s="130">
        <v>26380</v>
      </c>
      <c r="I19" s="130">
        <v>26252</v>
      </c>
      <c r="J19" s="129">
        <v>23793</v>
      </c>
      <c r="K19" s="130">
        <v>2459</v>
      </c>
      <c r="L19" s="130">
        <v>128</v>
      </c>
    </row>
    <row r="20" spans="1:12">
      <c r="A20" s="125">
        <v>13</v>
      </c>
      <c r="B20" s="3" t="s">
        <v>85</v>
      </c>
      <c r="C20" s="129">
        <v>7691</v>
      </c>
      <c r="D20" s="130">
        <v>162</v>
      </c>
      <c r="E20" s="130">
        <v>44</v>
      </c>
      <c r="F20" s="129">
        <v>7485</v>
      </c>
      <c r="G20" s="130">
        <v>331</v>
      </c>
      <c r="H20" s="130">
        <v>7154</v>
      </c>
      <c r="I20" s="130">
        <v>7085</v>
      </c>
      <c r="J20" s="129">
        <v>5716</v>
      </c>
      <c r="K20" s="130">
        <v>1369</v>
      </c>
      <c r="L20" s="130">
        <v>69</v>
      </c>
    </row>
    <row r="21" spans="1:12">
      <c r="A21" s="125">
        <v>14</v>
      </c>
      <c r="B21" s="3" t="s">
        <v>86</v>
      </c>
      <c r="C21" s="129">
        <v>38812</v>
      </c>
      <c r="D21" s="130">
        <v>2797</v>
      </c>
      <c r="E21" s="130">
        <v>488</v>
      </c>
      <c r="F21" s="129">
        <v>35527</v>
      </c>
      <c r="G21" s="130">
        <v>3516</v>
      </c>
      <c r="H21" s="130">
        <v>32011</v>
      </c>
      <c r="I21" s="130">
        <v>31642</v>
      </c>
      <c r="J21" s="129">
        <v>24713</v>
      </c>
      <c r="K21" s="130">
        <v>6929</v>
      </c>
      <c r="L21" s="130">
        <v>369</v>
      </c>
    </row>
    <row r="22" spans="1:12">
      <c r="A22" s="125">
        <v>15</v>
      </c>
      <c r="B22" s="3" t="s">
        <v>70</v>
      </c>
      <c r="C22" s="129">
        <v>30162</v>
      </c>
      <c r="D22" s="130">
        <v>775</v>
      </c>
      <c r="E22" s="130">
        <v>218</v>
      </c>
      <c r="F22" s="129">
        <v>29169</v>
      </c>
      <c r="G22" s="130">
        <v>1283</v>
      </c>
      <c r="H22" s="130">
        <v>27886</v>
      </c>
      <c r="I22" s="130">
        <v>27795</v>
      </c>
      <c r="J22" s="129">
        <v>24282</v>
      </c>
      <c r="K22" s="130">
        <v>3513</v>
      </c>
      <c r="L22" s="130">
        <v>91</v>
      </c>
    </row>
    <row r="23" spans="1:12">
      <c r="A23" s="125">
        <v>16</v>
      </c>
      <c r="B23" s="3" t="s">
        <v>71</v>
      </c>
      <c r="C23" s="129">
        <v>34303</v>
      </c>
      <c r="D23" s="130">
        <v>995</v>
      </c>
      <c r="E23" s="130">
        <v>156</v>
      </c>
      <c r="F23" s="129">
        <v>33152</v>
      </c>
      <c r="G23" s="130">
        <v>2220</v>
      </c>
      <c r="H23" s="130">
        <v>30932</v>
      </c>
      <c r="I23" s="130">
        <v>30722</v>
      </c>
      <c r="J23" s="129">
        <v>24915</v>
      </c>
      <c r="K23" s="130">
        <v>5807</v>
      </c>
      <c r="L23" s="130">
        <v>210</v>
      </c>
    </row>
    <row r="24" spans="1:12">
      <c r="A24" s="125">
        <v>17</v>
      </c>
      <c r="B24" s="3" t="s">
        <v>72</v>
      </c>
      <c r="C24" s="129">
        <v>8703</v>
      </c>
      <c r="D24" s="130">
        <v>132</v>
      </c>
      <c r="E24" s="130">
        <v>36</v>
      </c>
      <c r="F24" s="129">
        <v>8535</v>
      </c>
      <c r="G24" s="130">
        <v>347</v>
      </c>
      <c r="H24" s="130">
        <v>8188</v>
      </c>
      <c r="I24" s="130">
        <v>8171</v>
      </c>
      <c r="J24" s="129">
        <v>6465</v>
      </c>
      <c r="K24" s="130">
        <v>1706</v>
      </c>
      <c r="L24" s="130">
        <v>17</v>
      </c>
    </row>
    <row r="25" spans="1:12">
      <c r="A25" s="125">
        <v>18</v>
      </c>
      <c r="B25" s="3" t="s">
        <v>87</v>
      </c>
      <c r="C25" s="129">
        <v>11795</v>
      </c>
      <c r="D25" s="130">
        <v>84</v>
      </c>
      <c r="E25" s="130">
        <v>10</v>
      </c>
      <c r="F25" s="129">
        <v>11701</v>
      </c>
      <c r="G25" s="130">
        <v>298</v>
      </c>
      <c r="H25" s="130">
        <v>11403</v>
      </c>
      <c r="I25" s="130">
        <v>11369</v>
      </c>
      <c r="J25" s="129">
        <v>8040</v>
      </c>
      <c r="K25" s="130">
        <v>3329</v>
      </c>
      <c r="L25" s="130">
        <v>34</v>
      </c>
    </row>
    <row r="26" spans="1:12">
      <c r="A26" s="125">
        <v>19</v>
      </c>
      <c r="B26" s="3" t="s">
        <v>88</v>
      </c>
      <c r="C26" s="129">
        <v>41202</v>
      </c>
      <c r="D26" s="130">
        <v>409</v>
      </c>
      <c r="E26" s="130">
        <v>74</v>
      </c>
      <c r="F26" s="129">
        <v>40719</v>
      </c>
      <c r="G26" s="130">
        <v>1218</v>
      </c>
      <c r="H26" s="130">
        <v>39501</v>
      </c>
      <c r="I26" s="130">
        <v>39311</v>
      </c>
      <c r="J26" s="129">
        <v>29976</v>
      </c>
      <c r="K26" s="130">
        <v>9335</v>
      </c>
      <c r="L26" s="130">
        <v>190</v>
      </c>
    </row>
    <row r="27" spans="1:12">
      <c r="A27" s="125">
        <v>20</v>
      </c>
      <c r="B27" s="3" t="s">
        <v>89</v>
      </c>
      <c r="C27" s="129">
        <v>8528</v>
      </c>
      <c r="D27" s="130">
        <v>25</v>
      </c>
      <c r="E27" s="130">
        <v>7</v>
      </c>
      <c r="F27" s="129">
        <v>8496</v>
      </c>
      <c r="G27" s="130">
        <v>110</v>
      </c>
      <c r="H27" s="130">
        <v>8386</v>
      </c>
      <c r="I27" s="130">
        <v>7980</v>
      </c>
      <c r="J27" s="129">
        <v>6348</v>
      </c>
      <c r="K27" s="130">
        <v>1632</v>
      </c>
      <c r="L27" s="130">
        <v>406</v>
      </c>
    </row>
    <row r="28" spans="1:12">
      <c r="A28" s="125">
        <v>21</v>
      </c>
      <c r="B28" s="3" t="s">
        <v>90</v>
      </c>
      <c r="C28" s="129">
        <v>36505</v>
      </c>
      <c r="D28" s="130">
        <v>340</v>
      </c>
      <c r="E28" s="130">
        <v>98</v>
      </c>
      <c r="F28" s="129">
        <v>36067</v>
      </c>
      <c r="G28" s="130">
        <v>1299</v>
      </c>
      <c r="H28" s="130">
        <v>34768</v>
      </c>
      <c r="I28" s="130">
        <v>34454</v>
      </c>
      <c r="J28" s="129">
        <v>29854</v>
      </c>
      <c r="K28" s="130">
        <v>4600</v>
      </c>
      <c r="L28" s="130">
        <v>314</v>
      </c>
    </row>
    <row r="29" spans="1:12">
      <c r="A29" s="125">
        <v>22</v>
      </c>
      <c r="B29" s="3" t="s">
        <v>64</v>
      </c>
      <c r="C29" s="129">
        <v>29777</v>
      </c>
      <c r="D29" s="130">
        <v>3799</v>
      </c>
      <c r="E29" s="130">
        <v>1183</v>
      </c>
      <c r="F29" s="129">
        <v>24795</v>
      </c>
      <c r="G29" s="130">
        <v>2498</v>
      </c>
      <c r="H29" s="130">
        <v>22297</v>
      </c>
      <c r="I29" s="130">
        <v>22025</v>
      </c>
      <c r="J29" s="129">
        <v>16002</v>
      </c>
      <c r="K29" s="130">
        <v>6023</v>
      </c>
      <c r="L29" s="130">
        <v>272</v>
      </c>
    </row>
    <row r="30" spans="1:12">
      <c r="A30" s="125">
        <v>23</v>
      </c>
      <c r="B30" s="3" t="s">
        <v>91</v>
      </c>
      <c r="C30" s="129">
        <v>161860</v>
      </c>
      <c r="D30" s="130">
        <v>30337</v>
      </c>
      <c r="E30" s="130">
        <v>6662</v>
      </c>
      <c r="F30" s="129">
        <v>124861</v>
      </c>
      <c r="G30" s="130">
        <v>24377</v>
      </c>
      <c r="H30" s="130">
        <v>100484</v>
      </c>
      <c r="I30" s="130">
        <v>96491</v>
      </c>
      <c r="J30" s="129">
        <v>81403</v>
      </c>
      <c r="K30" s="130">
        <v>15088</v>
      </c>
      <c r="L30" s="130">
        <v>3993</v>
      </c>
    </row>
    <row r="31" spans="1:12">
      <c r="A31" s="125">
        <v>24</v>
      </c>
      <c r="B31" s="3" t="s">
        <v>92</v>
      </c>
      <c r="C31" s="129">
        <v>4035</v>
      </c>
      <c r="D31" s="130">
        <v>0</v>
      </c>
      <c r="E31" s="130">
        <v>0</v>
      </c>
      <c r="F31" s="129">
        <v>4035</v>
      </c>
      <c r="G31" s="130">
        <v>111</v>
      </c>
      <c r="H31" s="130">
        <v>3924</v>
      </c>
      <c r="I31" s="130">
        <v>3910</v>
      </c>
      <c r="J31" s="129">
        <v>3560</v>
      </c>
      <c r="K31" s="130">
        <v>350</v>
      </c>
      <c r="L31" s="130">
        <v>14</v>
      </c>
    </row>
    <row r="32" spans="1:12">
      <c r="A32" s="125">
        <v>25</v>
      </c>
      <c r="B32" s="3" t="s">
        <v>1</v>
      </c>
      <c r="C32" s="129">
        <v>4011</v>
      </c>
      <c r="D32" s="130">
        <v>0</v>
      </c>
      <c r="E32" s="130">
        <v>0</v>
      </c>
      <c r="F32" s="129">
        <v>4011</v>
      </c>
      <c r="G32" s="130">
        <v>6</v>
      </c>
      <c r="H32" s="130">
        <v>4005</v>
      </c>
      <c r="I32" s="130">
        <v>4004</v>
      </c>
      <c r="J32" s="129">
        <v>3078</v>
      </c>
      <c r="K32" s="130">
        <v>926</v>
      </c>
      <c r="L32" s="130">
        <v>1</v>
      </c>
    </row>
    <row r="33" spans="1:12">
      <c r="A33" s="125">
        <v>26</v>
      </c>
      <c r="B33" s="3" t="s">
        <v>2</v>
      </c>
      <c r="C33" s="129">
        <v>19565</v>
      </c>
      <c r="D33" s="130">
        <v>581</v>
      </c>
      <c r="E33" s="130">
        <v>170</v>
      </c>
      <c r="F33" s="129">
        <v>18814</v>
      </c>
      <c r="G33" s="130">
        <v>1085</v>
      </c>
      <c r="H33" s="130">
        <v>17729</v>
      </c>
      <c r="I33" s="130">
        <v>17566</v>
      </c>
      <c r="J33" s="129">
        <v>13409</v>
      </c>
      <c r="K33" s="130">
        <v>4157</v>
      </c>
      <c r="L33" s="130">
        <v>163</v>
      </c>
    </row>
    <row r="34" spans="1:12">
      <c r="A34" s="125">
        <v>27</v>
      </c>
      <c r="B34" s="3" t="s">
        <v>65</v>
      </c>
      <c r="C34" s="129">
        <v>450446</v>
      </c>
      <c r="D34" s="130">
        <v>22473</v>
      </c>
      <c r="E34" s="130">
        <v>8431</v>
      </c>
      <c r="F34" s="129">
        <v>419542</v>
      </c>
      <c r="G34" s="130">
        <v>30504</v>
      </c>
      <c r="H34" s="130">
        <v>389038</v>
      </c>
      <c r="I34" s="130">
        <v>382537</v>
      </c>
      <c r="J34" s="129">
        <v>174076</v>
      </c>
      <c r="K34" s="130">
        <v>208461</v>
      </c>
      <c r="L34" s="130">
        <v>6501</v>
      </c>
    </row>
    <row r="35" spans="1:12">
      <c r="A35" s="125">
        <v>28</v>
      </c>
      <c r="B35" s="3" t="s">
        <v>66</v>
      </c>
      <c r="C35" s="129">
        <v>47969</v>
      </c>
      <c r="D35" s="130">
        <v>1298</v>
      </c>
      <c r="E35" s="130">
        <v>139</v>
      </c>
      <c r="F35" s="129">
        <v>46532</v>
      </c>
      <c r="G35" s="130">
        <v>1834</v>
      </c>
      <c r="H35" s="130">
        <v>44698</v>
      </c>
      <c r="I35" s="130">
        <v>44584</v>
      </c>
      <c r="J35" s="129">
        <v>36945</v>
      </c>
      <c r="K35" s="130">
        <v>7639</v>
      </c>
      <c r="L35" s="130">
        <v>114</v>
      </c>
    </row>
    <row r="36" spans="1:12">
      <c r="A36" s="125">
        <v>29</v>
      </c>
      <c r="B36" s="3" t="s">
        <v>93</v>
      </c>
      <c r="C36" s="129">
        <v>55394</v>
      </c>
      <c r="D36" s="130">
        <v>6975</v>
      </c>
      <c r="E36" s="130">
        <v>1961</v>
      </c>
      <c r="F36" s="129">
        <v>46458</v>
      </c>
      <c r="G36" s="130">
        <v>16091</v>
      </c>
      <c r="H36" s="130">
        <v>30367</v>
      </c>
      <c r="I36" s="130">
        <v>29520</v>
      </c>
      <c r="J36" s="129">
        <v>17518</v>
      </c>
      <c r="K36" s="130">
        <v>12002</v>
      </c>
      <c r="L36" s="130">
        <v>847</v>
      </c>
    </row>
    <row r="37" spans="1:12">
      <c r="A37" s="125">
        <v>30</v>
      </c>
      <c r="B37" s="3" t="s">
        <v>94</v>
      </c>
      <c r="C37" s="129">
        <v>142494</v>
      </c>
      <c r="D37" s="130">
        <v>8628</v>
      </c>
      <c r="E37" s="130">
        <v>1447</v>
      </c>
      <c r="F37" s="129">
        <v>132419</v>
      </c>
      <c r="G37" s="130">
        <v>5324</v>
      </c>
      <c r="H37" s="130">
        <v>127095</v>
      </c>
      <c r="I37" s="130">
        <v>124745</v>
      </c>
      <c r="J37" s="129">
        <v>87510</v>
      </c>
      <c r="K37" s="130">
        <v>37235</v>
      </c>
      <c r="L37" s="130">
        <v>2350</v>
      </c>
    </row>
    <row r="38" spans="1:12">
      <c r="A38" s="125">
        <v>31</v>
      </c>
      <c r="B38" s="3" t="s">
        <v>95</v>
      </c>
      <c r="C38" s="129">
        <v>37940</v>
      </c>
      <c r="D38" s="130">
        <v>4696</v>
      </c>
      <c r="E38" s="130">
        <v>134</v>
      </c>
      <c r="F38" s="129">
        <v>33110</v>
      </c>
      <c r="G38" s="130">
        <v>3271</v>
      </c>
      <c r="H38" s="130">
        <v>29839</v>
      </c>
      <c r="I38" s="130">
        <v>29642</v>
      </c>
      <c r="J38" s="129">
        <v>23887</v>
      </c>
      <c r="K38" s="130">
        <v>5755</v>
      </c>
      <c r="L38" s="130">
        <v>197</v>
      </c>
    </row>
    <row r="39" spans="1:12">
      <c r="A39" s="125">
        <v>32</v>
      </c>
      <c r="B39" s="3" t="s">
        <v>67</v>
      </c>
      <c r="C39" s="129">
        <v>69095</v>
      </c>
      <c r="D39" s="130">
        <v>0</v>
      </c>
      <c r="E39" s="130">
        <v>0</v>
      </c>
      <c r="F39" s="129">
        <v>69095</v>
      </c>
      <c r="G39" s="130">
        <v>0</v>
      </c>
      <c r="H39" s="130">
        <v>69095</v>
      </c>
      <c r="I39" s="130">
        <v>68762</v>
      </c>
      <c r="J39" s="129">
        <v>56997</v>
      </c>
      <c r="K39" s="130">
        <v>11765</v>
      </c>
      <c r="L39" s="130">
        <v>333</v>
      </c>
    </row>
    <row r="40" spans="1:12">
      <c r="A40" s="125">
        <v>33</v>
      </c>
      <c r="B40" s="3" t="s">
        <v>96</v>
      </c>
      <c r="C40" s="129">
        <v>156134</v>
      </c>
      <c r="D40" s="130">
        <v>194</v>
      </c>
      <c r="E40" s="130">
        <v>38</v>
      </c>
      <c r="F40" s="129">
        <v>155902</v>
      </c>
      <c r="G40" s="130">
        <v>1338</v>
      </c>
      <c r="H40" s="130">
        <v>154564</v>
      </c>
      <c r="I40" s="130">
        <v>151212</v>
      </c>
      <c r="J40" s="129">
        <v>106516</v>
      </c>
      <c r="K40" s="130">
        <v>44696</v>
      </c>
      <c r="L40" s="130">
        <v>3352</v>
      </c>
    </row>
    <row r="41" spans="1:12">
      <c r="A41" s="125">
        <v>34</v>
      </c>
      <c r="B41" s="3" t="s">
        <v>97</v>
      </c>
      <c r="C41" s="129">
        <v>374325</v>
      </c>
      <c r="D41" s="130">
        <v>8877</v>
      </c>
      <c r="E41" s="130">
        <v>3243</v>
      </c>
      <c r="F41" s="129">
        <v>362205</v>
      </c>
      <c r="G41" s="130">
        <v>12758</v>
      </c>
      <c r="H41" s="130">
        <v>349447</v>
      </c>
      <c r="I41" s="130">
        <v>340769</v>
      </c>
      <c r="J41" s="129">
        <v>207810</v>
      </c>
      <c r="K41" s="130">
        <v>132959</v>
      </c>
      <c r="L41" s="130">
        <v>8678</v>
      </c>
    </row>
    <row r="42" spans="1:12">
      <c r="A42" s="125">
        <v>35</v>
      </c>
      <c r="B42" s="3" t="s">
        <v>3</v>
      </c>
      <c r="C42" s="129">
        <v>23838</v>
      </c>
      <c r="D42" s="130">
        <v>793</v>
      </c>
      <c r="E42" s="130">
        <v>665</v>
      </c>
      <c r="F42" s="129">
        <v>22380</v>
      </c>
      <c r="G42" s="130">
        <v>6574</v>
      </c>
      <c r="H42" s="130">
        <v>15806</v>
      </c>
      <c r="I42" s="130">
        <v>15217</v>
      </c>
      <c r="J42" s="129">
        <v>9798</v>
      </c>
      <c r="K42" s="130">
        <v>5419</v>
      </c>
      <c r="L42" s="130">
        <v>589</v>
      </c>
    </row>
    <row r="43" spans="1:12">
      <c r="A43" s="125">
        <v>36</v>
      </c>
      <c r="B43" s="3" t="s">
        <v>98</v>
      </c>
      <c r="C43" s="129">
        <v>287281</v>
      </c>
      <c r="D43" s="130">
        <v>34908</v>
      </c>
      <c r="E43" s="130">
        <v>3777</v>
      </c>
      <c r="F43" s="129">
        <v>248596</v>
      </c>
      <c r="G43" s="130">
        <v>14103</v>
      </c>
      <c r="H43" s="130">
        <v>234493</v>
      </c>
      <c r="I43" s="130">
        <v>223730</v>
      </c>
      <c r="J43" s="129">
        <v>107083</v>
      </c>
      <c r="K43" s="130">
        <v>116647</v>
      </c>
      <c r="L43" s="130">
        <v>10763</v>
      </c>
    </row>
    <row r="44" spans="1:12">
      <c r="A44" s="125">
        <v>37</v>
      </c>
      <c r="B44" s="3" t="s">
        <v>99</v>
      </c>
      <c r="C44" s="129">
        <v>297626</v>
      </c>
      <c r="D44" s="130">
        <v>43392</v>
      </c>
      <c r="E44" s="130">
        <v>10713</v>
      </c>
      <c r="F44" s="129">
        <v>243521</v>
      </c>
      <c r="G44" s="130">
        <v>9133</v>
      </c>
      <c r="H44" s="130">
        <v>234388</v>
      </c>
      <c r="I44" s="130">
        <v>221817</v>
      </c>
      <c r="J44" s="129">
        <v>65553</v>
      </c>
      <c r="K44" s="130">
        <v>156264</v>
      </c>
      <c r="L44" s="130">
        <v>12571</v>
      </c>
    </row>
    <row r="45" spans="1:12">
      <c r="A45" s="125">
        <v>38</v>
      </c>
      <c r="B45" s="3" t="s">
        <v>4</v>
      </c>
      <c r="C45" s="129">
        <v>0</v>
      </c>
      <c r="D45" s="130">
        <v>0</v>
      </c>
      <c r="E45" s="130">
        <v>0</v>
      </c>
      <c r="F45" s="129">
        <v>0</v>
      </c>
      <c r="G45" s="130">
        <v>0</v>
      </c>
      <c r="H45" s="130">
        <v>0</v>
      </c>
      <c r="I45" s="130">
        <v>0</v>
      </c>
      <c r="J45" s="129">
        <v>0</v>
      </c>
      <c r="K45" s="130">
        <v>0</v>
      </c>
      <c r="L45" s="130">
        <v>0</v>
      </c>
    </row>
    <row r="46" spans="1:12">
      <c r="A46" s="125">
        <v>39</v>
      </c>
      <c r="B46" s="3" t="s">
        <v>5</v>
      </c>
      <c r="C46" s="129">
        <v>700</v>
      </c>
      <c r="D46" s="130">
        <v>14</v>
      </c>
      <c r="E46" s="130">
        <v>2</v>
      </c>
      <c r="F46" s="129">
        <v>684</v>
      </c>
      <c r="G46" s="130">
        <v>15</v>
      </c>
      <c r="H46" s="130">
        <v>669</v>
      </c>
      <c r="I46" s="130">
        <v>655</v>
      </c>
      <c r="J46" s="129">
        <v>224</v>
      </c>
      <c r="K46" s="130">
        <v>431</v>
      </c>
      <c r="L46" s="130">
        <v>14</v>
      </c>
    </row>
    <row r="47" spans="1:12">
      <c r="A47" s="132">
        <v>40</v>
      </c>
      <c r="B47" s="4" t="s">
        <v>39</v>
      </c>
      <c r="C47" s="133">
        <v>2633586</v>
      </c>
      <c r="D47" s="134">
        <v>205766</v>
      </c>
      <c r="E47" s="134">
        <v>51655</v>
      </c>
      <c r="F47" s="133">
        <v>2376165</v>
      </c>
      <c r="G47" s="134">
        <v>150764</v>
      </c>
      <c r="H47" s="134">
        <v>2225401</v>
      </c>
      <c r="I47" s="134">
        <v>2161152</v>
      </c>
      <c r="J47" s="133">
        <v>1296784</v>
      </c>
      <c r="K47" s="134">
        <v>864368</v>
      </c>
      <c r="L47" s="134">
        <v>64249</v>
      </c>
    </row>
    <row r="48" spans="1:12">
      <c r="A48" s="73" t="s">
        <v>188</v>
      </c>
    </row>
  </sheetData>
  <mergeCells count="8">
    <mergeCell ref="C3:C7"/>
    <mergeCell ref="L6:L7"/>
    <mergeCell ref="D4:D7"/>
    <mergeCell ref="E4:E7"/>
    <mergeCell ref="F4:F7"/>
    <mergeCell ref="G5:G7"/>
    <mergeCell ref="H5:H7"/>
    <mergeCell ref="I6:I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WS目次</vt:lpstr>
      <vt:lpstr>利用上の注意</vt:lpstr>
      <vt:lpstr>データ入力</vt:lpstr>
      <vt:lpstr>価格変化まとめ</vt:lpstr>
      <vt:lpstr>価格変化WS</vt:lpstr>
      <vt:lpstr>分析係数表</vt:lpstr>
      <vt:lpstr>取引基本表</vt:lpstr>
      <vt:lpstr>投入係数表</vt:lpstr>
      <vt:lpstr>逆行列係数表</vt:lpstr>
      <vt:lpstr>雇用表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2025-03-03T00:36:19Z</cp:lastPrinted>
  <dcterms:created xsi:type="dcterms:W3CDTF">2025-02-19T02:19:23Z</dcterms:created>
  <dcterms:modified xsi:type="dcterms:W3CDTF">2025-05-27T01:11:24Z</dcterms:modified>
</cp:coreProperties>
</file>